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jskim99/Documents/"/>
    </mc:Choice>
  </mc:AlternateContent>
  <xr:revisionPtr revIDLastSave="0" documentId="8_{F4BC8A30-87B8-194E-92D9-B189EE61498B}" xr6:coauthVersionLast="47" xr6:coauthVersionMax="47" xr10:uidLastSave="{00000000-0000-0000-0000-000000000000}"/>
  <bookViews>
    <workbookView xWindow="0" yWindow="500" windowWidth="28800" windowHeight="168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2" i="1" l="1"/>
  <c r="C106" i="1"/>
  <c r="G7" i="2" l="1"/>
  <c r="F7" i="2"/>
  <c r="C7" i="2" l="1"/>
  <c r="C4" i="2"/>
  <c r="B4" i="2"/>
  <c r="B7" i="2"/>
  <c r="S75" i="1"/>
  <c r="S74" i="1"/>
  <c r="S71" i="1"/>
  <c r="S70" i="1"/>
  <c r="S66" i="1"/>
  <c r="S65" i="1"/>
  <c r="S62" i="1"/>
  <c r="S60" i="1"/>
  <c r="R75" i="1"/>
  <c r="R74" i="1"/>
  <c r="R71" i="1"/>
  <c r="R70" i="1"/>
  <c r="R66" i="1"/>
  <c r="R65" i="1"/>
  <c r="R62" i="1"/>
  <c r="P75" i="1"/>
  <c r="Q75" i="1" s="1"/>
  <c r="P74" i="1"/>
  <c r="Q74" i="1" s="1"/>
  <c r="P71" i="1"/>
  <c r="Q71" i="1" s="1"/>
  <c r="P70" i="1"/>
  <c r="Q70" i="1" s="1"/>
  <c r="P66" i="1"/>
  <c r="Q66" i="1" s="1"/>
  <c r="P65" i="1"/>
  <c r="Q65" i="1" s="1"/>
  <c r="P62" i="1"/>
  <c r="Q62" i="1" s="1"/>
  <c r="O72" i="1"/>
  <c r="S72" i="1" s="1"/>
  <c r="O67" i="1"/>
  <c r="S67" i="1" s="1"/>
  <c r="N72" i="1"/>
  <c r="P72" i="1" s="1"/>
  <c r="Q72" i="1" s="1"/>
  <c r="N67" i="1"/>
  <c r="P67" i="1" s="1"/>
  <c r="Q67" i="1" s="1"/>
  <c r="S33" i="1"/>
  <c r="S27" i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R33" i="1"/>
  <c r="R32" i="1"/>
  <c r="S32" i="1" s="1"/>
  <c r="R31" i="1"/>
  <c r="S31" i="1" s="1"/>
  <c r="R30" i="1"/>
  <c r="S30" i="1" s="1"/>
  <c r="R29" i="1"/>
  <c r="S29" i="1" s="1"/>
  <c r="R28" i="1"/>
  <c r="S28" i="1" s="1"/>
  <c r="R27" i="1"/>
  <c r="R26" i="1"/>
  <c r="S26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4" i="1"/>
  <c r="S14" i="1" s="1"/>
  <c r="R13" i="1"/>
  <c r="S13" i="1" s="1"/>
  <c r="R12" i="1"/>
  <c r="S12" i="1" s="1"/>
  <c r="R11" i="1"/>
  <c r="S11" i="1" s="1"/>
  <c r="R9" i="1"/>
  <c r="S9" i="1" s="1"/>
  <c r="Q45" i="1"/>
  <c r="Q34" i="1"/>
  <c r="Q23" i="1"/>
  <c r="P45" i="1"/>
  <c r="P34" i="1"/>
  <c r="P23" i="1"/>
  <c r="E96" i="1"/>
  <c r="E79" i="1"/>
  <c r="F79" i="1" s="1"/>
  <c r="E77" i="1"/>
  <c r="F77" i="1" s="1"/>
  <c r="E76" i="1"/>
  <c r="F76" i="1" s="1"/>
  <c r="E73" i="1"/>
  <c r="F73" i="1" s="1"/>
  <c r="E72" i="1"/>
  <c r="F72" i="1" s="1"/>
  <c r="E67" i="1"/>
  <c r="F67" i="1" s="1"/>
  <c r="E66" i="1"/>
  <c r="F66" i="1" s="1"/>
  <c r="E62" i="1"/>
  <c r="F62" i="1" s="1"/>
  <c r="E61" i="1"/>
  <c r="F61" i="1" s="1"/>
  <c r="D78" i="1"/>
  <c r="D80" i="1" s="1"/>
  <c r="G4" i="2" s="1"/>
  <c r="D74" i="1"/>
  <c r="D68" i="1"/>
  <c r="D63" i="1"/>
  <c r="H62" i="1" s="1"/>
  <c r="C78" i="1"/>
  <c r="C74" i="1"/>
  <c r="C68" i="1"/>
  <c r="C63" i="1"/>
  <c r="G79" i="1" s="1"/>
  <c r="D112" i="1"/>
  <c r="E112" i="1"/>
  <c r="F112" i="1" s="1"/>
  <c r="D106" i="1"/>
  <c r="D97" i="1"/>
  <c r="C97" i="1"/>
  <c r="E111" i="1"/>
  <c r="F111" i="1" s="1"/>
  <c r="E110" i="1"/>
  <c r="F110" i="1" s="1"/>
  <c r="E109" i="1"/>
  <c r="F109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5" i="1"/>
  <c r="F95" i="1" s="1"/>
  <c r="E94" i="1"/>
  <c r="F94" i="1" s="1"/>
  <c r="E93" i="1"/>
  <c r="F93" i="1" s="1"/>
  <c r="E92" i="1"/>
  <c r="F92" i="1" s="1"/>
  <c r="G11" i="1"/>
  <c r="H11" i="1" s="1"/>
  <c r="J52" i="1"/>
  <c r="J51" i="1"/>
  <c r="J50" i="1"/>
  <c r="J49" i="1"/>
  <c r="J45" i="1"/>
  <c r="J40" i="1"/>
  <c r="J39" i="1"/>
  <c r="J38" i="1"/>
  <c r="J37" i="1"/>
  <c r="J33" i="1"/>
  <c r="J32" i="1"/>
  <c r="J31" i="1"/>
  <c r="J29" i="1"/>
  <c r="J28" i="1"/>
  <c r="J30" i="1"/>
  <c r="I52" i="1"/>
  <c r="I51" i="1"/>
  <c r="I50" i="1"/>
  <c r="I49" i="1"/>
  <c r="I45" i="1"/>
  <c r="I40" i="1"/>
  <c r="I39" i="1"/>
  <c r="I38" i="1"/>
  <c r="I37" i="1"/>
  <c r="I33" i="1"/>
  <c r="I32" i="1"/>
  <c r="I31" i="1"/>
  <c r="I30" i="1"/>
  <c r="I29" i="1"/>
  <c r="I28" i="1"/>
  <c r="J22" i="1"/>
  <c r="J21" i="1"/>
  <c r="J20" i="1"/>
  <c r="J19" i="1"/>
  <c r="J18" i="1"/>
  <c r="J15" i="1"/>
  <c r="J14" i="1"/>
  <c r="J13" i="1"/>
  <c r="J12" i="1"/>
  <c r="J11" i="1"/>
  <c r="J10" i="1"/>
  <c r="J9" i="1"/>
  <c r="I22" i="1"/>
  <c r="I21" i="1"/>
  <c r="I20" i="1"/>
  <c r="I19" i="1"/>
  <c r="I18" i="1"/>
  <c r="I15" i="1"/>
  <c r="I14" i="1"/>
  <c r="I13" i="1"/>
  <c r="I12" i="1"/>
  <c r="I11" i="1"/>
  <c r="I10" i="1"/>
  <c r="I9" i="1"/>
  <c r="G52" i="1"/>
  <c r="H52" i="1" s="1"/>
  <c r="G51" i="1"/>
  <c r="H51" i="1" s="1"/>
  <c r="G50" i="1"/>
  <c r="H50" i="1" s="1"/>
  <c r="G49" i="1"/>
  <c r="H49" i="1" s="1"/>
  <c r="G45" i="1"/>
  <c r="H45" i="1" s="1"/>
  <c r="G40" i="1"/>
  <c r="H40" i="1" s="1"/>
  <c r="G39" i="1"/>
  <c r="H39" i="1" s="1"/>
  <c r="G38" i="1"/>
  <c r="H38" i="1" s="1"/>
  <c r="G37" i="1"/>
  <c r="H37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2" i="1"/>
  <c r="H22" i="1" s="1"/>
  <c r="G21" i="1"/>
  <c r="H21" i="1" s="1"/>
  <c r="G20" i="1"/>
  <c r="H20" i="1" s="1"/>
  <c r="G19" i="1"/>
  <c r="H19" i="1" s="1"/>
  <c r="G18" i="1"/>
  <c r="H18" i="1" s="1"/>
  <c r="G15" i="1"/>
  <c r="H15" i="1" s="1"/>
  <c r="G14" i="1"/>
  <c r="H14" i="1" s="1"/>
  <c r="G13" i="1"/>
  <c r="H13" i="1" s="1"/>
  <c r="G12" i="1"/>
  <c r="H12" i="1" s="1"/>
  <c r="G10" i="1"/>
  <c r="H10" i="1" s="1"/>
  <c r="G9" i="1"/>
  <c r="H9" i="1" s="1"/>
  <c r="H77" i="1" l="1"/>
  <c r="E68" i="1"/>
  <c r="F68" i="1" s="1"/>
  <c r="R34" i="1"/>
  <c r="S34" i="1" s="1"/>
  <c r="H67" i="1"/>
  <c r="H73" i="1"/>
  <c r="G74" i="1"/>
  <c r="R45" i="1"/>
  <c r="S45" i="1" s="1"/>
  <c r="H74" i="1"/>
  <c r="H80" i="1"/>
  <c r="G72" i="1"/>
  <c r="G10" i="2"/>
  <c r="E78" i="1"/>
  <c r="F78" i="1" s="1"/>
  <c r="G62" i="1"/>
  <c r="G77" i="1"/>
  <c r="H78" i="1"/>
  <c r="G73" i="1"/>
  <c r="G63" i="1"/>
  <c r="H61" i="1"/>
  <c r="G61" i="1"/>
  <c r="G66" i="1"/>
  <c r="H63" i="1"/>
  <c r="R23" i="1"/>
  <c r="S23" i="1" s="1"/>
  <c r="G76" i="1"/>
  <c r="E97" i="1"/>
  <c r="F97" i="1" s="1"/>
  <c r="G67" i="1"/>
  <c r="H66" i="1"/>
  <c r="G68" i="1"/>
  <c r="C69" i="1"/>
  <c r="H76" i="1"/>
  <c r="R67" i="1"/>
  <c r="C80" i="1"/>
  <c r="E63" i="1"/>
  <c r="F63" i="1" s="1"/>
  <c r="G78" i="1"/>
  <c r="H68" i="1"/>
  <c r="H79" i="1"/>
  <c r="R72" i="1"/>
  <c r="E74" i="1"/>
  <c r="F74" i="1" s="1"/>
  <c r="D114" i="1"/>
  <c r="H96" i="1" s="1"/>
  <c r="D69" i="1"/>
  <c r="H69" i="1" s="1"/>
  <c r="G69" i="1"/>
  <c r="H72" i="1"/>
  <c r="C114" i="1"/>
  <c r="E106" i="1"/>
  <c r="F106" i="1" s="1"/>
  <c r="F10" i="2" l="1"/>
  <c r="F4" i="2"/>
  <c r="C13" i="2"/>
  <c r="B13" i="2"/>
  <c r="H105" i="1"/>
  <c r="H111" i="1"/>
  <c r="H112" i="1"/>
  <c r="H94" i="1"/>
  <c r="H102" i="1"/>
  <c r="H109" i="1"/>
  <c r="H92" i="1"/>
  <c r="G97" i="1"/>
  <c r="G96" i="1"/>
  <c r="H104" i="1"/>
  <c r="H103" i="1"/>
  <c r="E80" i="1"/>
  <c r="F80" i="1" s="1"/>
  <c r="G80" i="1"/>
  <c r="N60" i="1"/>
  <c r="H97" i="1"/>
  <c r="H93" i="1"/>
  <c r="H95" i="1"/>
  <c r="H100" i="1"/>
  <c r="H110" i="1"/>
  <c r="H114" i="1"/>
  <c r="H101" i="1"/>
  <c r="H106" i="1"/>
  <c r="E69" i="1"/>
  <c r="F69" i="1" s="1"/>
  <c r="E114" i="1"/>
  <c r="F114" i="1" s="1"/>
  <c r="G105" i="1"/>
  <c r="G104" i="1"/>
  <c r="G114" i="1"/>
  <c r="G103" i="1"/>
  <c r="G93" i="1"/>
  <c r="G102" i="1"/>
  <c r="G92" i="1"/>
  <c r="G101" i="1"/>
  <c r="G100" i="1"/>
  <c r="G95" i="1"/>
  <c r="G94" i="1"/>
  <c r="G112" i="1"/>
  <c r="G111" i="1"/>
  <c r="G110" i="1"/>
  <c r="G109" i="1"/>
  <c r="G106" i="1"/>
  <c r="P60" i="1" l="1"/>
  <c r="Q60" i="1" s="1"/>
  <c r="R60" i="1"/>
</calcChain>
</file>

<file path=xl/sharedStrings.xml><?xml version="1.0" encoding="utf-8"?>
<sst xmlns="http://schemas.openxmlformats.org/spreadsheetml/2006/main" count="181" uniqueCount="148">
  <si>
    <t>Apple Inc.</t>
  </si>
  <si>
    <t>Comprehensive Balance Sheet</t>
  </si>
  <si>
    <t>(In millions)</t>
  </si>
  <si>
    <t>Commom-Size Percents(%)</t>
  </si>
  <si>
    <t>Dollar Change</t>
  </si>
  <si>
    <t>Percent Change (%)</t>
  </si>
  <si>
    <t>Current assets:</t>
  </si>
  <si>
    <t>Cash and cash equivalents</t>
  </si>
  <si>
    <t>Marketable securities</t>
  </si>
  <si>
    <t>Accounts recievable, net</t>
  </si>
  <si>
    <t>Inventories</t>
  </si>
  <si>
    <t>Vendor non-trade recievables</t>
  </si>
  <si>
    <t>Other current assets</t>
  </si>
  <si>
    <t>Non-current assets:</t>
  </si>
  <si>
    <t>Property, plant and equitment, net</t>
  </si>
  <si>
    <t>Other non-current assets</t>
  </si>
  <si>
    <t>Assets:</t>
  </si>
  <si>
    <t>Total current assets:</t>
  </si>
  <si>
    <t>Total non-current assets:</t>
  </si>
  <si>
    <t>Total assets:</t>
  </si>
  <si>
    <t>Liabilities</t>
  </si>
  <si>
    <t>Current Liabilities:</t>
  </si>
  <si>
    <t>Accounts payable</t>
  </si>
  <si>
    <t>Other current liabilities</t>
  </si>
  <si>
    <t>Degerred revenue</t>
  </si>
  <si>
    <t>Commercial paper</t>
  </si>
  <si>
    <t>Term debt</t>
  </si>
  <si>
    <t>Total current liabilities</t>
  </si>
  <si>
    <t>Non-current liabilities:</t>
  </si>
  <si>
    <t>Other non-current liabilities</t>
  </si>
  <si>
    <t>Total non-current liabilities</t>
  </si>
  <si>
    <t>Total laibilities</t>
  </si>
  <si>
    <t>Commitments and contingencies</t>
  </si>
  <si>
    <t>Stockholders' equity:</t>
  </si>
  <si>
    <t>Common stock and additional paid-in capital, $0.00001 par value: 12,600,000 shares authorized; 4,443,236 and 4,754,986 shares issued and outstanding, respectively</t>
  </si>
  <si>
    <t>Retained earnings</t>
  </si>
  <si>
    <t>Accumulated other comprehensive income/(loss)</t>
  </si>
  <si>
    <t>Total shareholders' equity</t>
  </si>
  <si>
    <t>Total liabilities and shareholdrers' equity</t>
  </si>
  <si>
    <t>Liabilities and Shareholders' Equity:</t>
  </si>
  <si>
    <t xml:space="preserve">Apple Inc. </t>
  </si>
  <si>
    <t>Comparitive Income Statements</t>
  </si>
  <si>
    <t>(In Millions)</t>
  </si>
  <si>
    <t xml:space="preserve">Revenue: </t>
  </si>
  <si>
    <t>Comparative stockholders' equity statements</t>
  </si>
  <si>
    <t>Dollar change</t>
  </si>
  <si>
    <t>Percent change (%)</t>
  </si>
  <si>
    <t>Common- Size Percents (%)</t>
  </si>
  <si>
    <t>Common stock and additional paid-in capital:</t>
  </si>
  <si>
    <t>Common stock issued</t>
  </si>
  <si>
    <t>Common stock withheld related to net share settlement of equity awards</t>
  </si>
  <si>
    <t>Share-based compensation</t>
  </si>
  <si>
    <t>Tax benefit from equity awards, including transfer pricing adjustments</t>
  </si>
  <si>
    <t>End of period</t>
  </si>
  <si>
    <t>Retained earnings:</t>
  </si>
  <si>
    <t>Beginning balances</t>
  </si>
  <si>
    <t>Net income</t>
  </si>
  <si>
    <t>Common stock repurchased</t>
  </si>
  <si>
    <t>Cumulative effects of changes in accounting principles</t>
  </si>
  <si>
    <t>Cash dividends declared per common share</t>
  </si>
  <si>
    <t>Total shareholders' equity, beginning balances</t>
  </si>
  <si>
    <t>Dividends and dividend equivelents declared</t>
  </si>
  <si>
    <t>Accumulated other comprehensive income/(loss):</t>
  </si>
  <si>
    <t>Other comprehensive income/(loss)</t>
  </si>
  <si>
    <t>Ending balances</t>
  </si>
  <si>
    <t>Total shareholders' equity, ending balances</t>
  </si>
  <si>
    <t>Number of shares outstanding</t>
  </si>
  <si>
    <t>Products</t>
  </si>
  <si>
    <t>Services</t>
  </si>
  <si>
    <t>Total revenues:</t>
  </si>
  <si>
    <t>Cost of revenues:</t>
  </si>
  <si>
    <t>Operating expenses:</t>
  </si>
  <si>
    <t>Research and development</t>
  </si>
  <si>
    <t>Selling, general and administrative</t>
  </si>
  <si>
    <t>Operating income</t>
  </si>
  <si>
    <t>Other income/(expense), net</t>
  </si>
  <si>
    <t>Income before provision for income taxes</t>
  </si>
  <si>
    <t>Total cost of revenue:</t>
  </si>
  <si>
    <t>Gross Margin:</t>
  </si>
  <si>
    <t>Total operating expenses:</t>
  </si>
  <si>
    <t>Common-Size Percents (%)</t>
  </si>
  <si>
    <t>Provision for income taxes</t>
  </si>
  <si>
    <t>Net Income</t>
  </si>
  <si>
    <t>Comparitive Cash Flows Statement</t>
  </si>
  <si>
    <t>Cash, cash equivelents and restricted cash, beginning balances</t>
  </si>
  <si>
    <t>Operating activities:</t>
  </si>
  <si>
    <t>Investing activities:</t>
  </si>
  <si>
    <t>Financing activities:</t>
  </si>
  <si>
    <t xml:space="preserve">            Accounts recievable, net</t>
  </si>
  <si>
    <t xml:space="preserve">       Changes in operating assets and liabilities:</t>
  </si>
  <si>
    <t xml:space="preserve"> Adjustments to reconcile net income to cash generated by operating activities:</t>
  </si>
  <si>
    <t xml:space="preserve">      Inventories</t>
  </si>
  <si>
    <t xml:space="preserve">            Vendor non-trade recievables</t>
  </si>
  <si>
    <t xml:space="preserve">            Other current and non-current assets</t>
  </si>
  <si>
    <t xml:space="preserve">            Accounts payable</t>
  </si>
  <si>
    <t xml:space="preserve">            Deferred revenue</t>
  </si>
  <si>
    <t xml:space="preserve">            Other current and non-current liabilities</t>
  </si>
  <si>
    <t xml:space="preserve">                  Cash generated by operating activities</t>
  </si>
  <si>
    <t xml:space="preserve">     Purchases of marketable securities</t>
  </si>
  <si>
    <t xml:space="preserve">     Proceeds from maturities of marketable securtities </t>
  </si>
  <si>
    <t xml:space="preserve">     Proceeds from sales of marketable securities</t>
  </si>
  <si>
    <t xml:space="preserve">     Payments for acquisition of property, plant and equipment</t>
  </si>
  <si>
    <t xml:space="preserve">     Payments made in connection with business acquisitions, net</t>
  </si>
  <si>
    <t xml:space="preserve">     Purchases of non-marketable securities</t>
  </si>
  <si>
    <t xml:space="preserve">     Proceeds from non-marketable securities</t>
  </si>
  <si>
    <t xml:space="preserve">     Other</t>
  </si>
  <si>
    <t xml:space="preserve">             Cash generated by/(used in) investing activities</t>
  </si>
  <si>
    <t xml:space="preserve">     Proceeds from issuance of common stock</t>
  </si>
  <si>
    <t xml:space="preserve">     Payments for taxes related to net share settlement of equity awards</t>
  </si>
  <si>
    <t xml:space="preserve">     Payments Payments for dividends and dividend equivalents</t>
  </si>
  <si>
    <t xml:space="preserve">     Repurchases of common stock</t>
  </si>
  <si>
    <t xml:space="preserve">     Proceeds from issuance of term debt, net</t>
  </si>
  <si>
    <t xml:space="preserve">     Repayments of term debt</t>
  </si>
  <si>
    <t xml:space="preserve">     Proceeds from/(Repayments of) commercial paper, net</t>
  </si>
  <si>
    <t xml:space="preserve">              Cash used in financing activities </t>
  </si>
  <si>
    <t xml:space="preserve">             Share- based compensation expense</t>
  </si>
  <si>
    <t xml:space="preserve">             Deferred income tax expense/(benefit)</t>
  </si>
  <si>
    <t xml:space="preserve">   Depreciation and amortization</t>
  </si>
  <si>
    <t xml:space="preserve">              Other</t>
  </si>
  <si>
    <t xml:space="preserve">Comparitive Comprehensive Income Statements </t>
  </si>
  <si>
    <t>Other comprehensive income/(loss):</t>
  </si>
  <si>
    <t>Change in foreign currency translation, net of tax</t>
  </si>
  <si>
    <t>Change in unrealized gain/losses on derivative instruments, net of tax:</t>
  </si>
  <si>
    <t>Adjustments for net (gains)/losses realized and included in net income</t>
  </si>
  <si>
    <t>Total change in unrealized gain/ losses on derivative instruments</t>
  </si>
  <si>
    <t>Change in unrealized gains/losses on marketable securities, net of tax:</t>
  </si>
  <si>
    <t>Change in fair value of marketable securities</t>
  </si>
  <si>
    <t>Adjustment for net (gains)/losses realized and included in net income</t>
  </si>
  <si>
    <t>Total change in unrealized gains/losses on marketable securities</t>
  </si>
  <si>
    <t>Total other comprehensive income/(loss)</t>
  </si>
  <si>
    <t>Total comprehensive income</t>
  </si>
  <si>
    <t>Change in fair value of derivatives</t>
  </si>
  <si>
    <t>The Ratios</t>
  </si>
  <si>
    <t>Current ratio</t>
  </si>
  <si>
    <t>Debt ratio</t>
  </si>
  <si>
    <t>Profit Margin</t>
  </si>
  <si>
    <t>Price-Earnings ratio</t>
  </si>
  <si>
    <t>Return on Assets</t>
  </si>
  <si>
    <t xml:space="preserve">Return on Common Stockholders' Equity </t>
  </si>
  <si>
    <t>Debt Ratio</t>
  </si>
  <si>
    <t>Additional Information</t>
  </si>
  <si>
    <t>Market price of share at year end</t>
  </si>
  <si>
    <t>Earning per share</t>
  </si>
  <si>
    <t>Preferred dividends</t>
  </si>
  <si>
    <t>Apple no longer has preferred stock.</t>
  </si>
  <si>
    <t>Return on Common Stockholders's Equity</t>
  </si>
  <si>
    <t>Price-Earnings Ratio</t>
  </si>
  <si>
    <t>Year Ending September 28, 2019 and September 29,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</si>
</sst>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\(0.00\)"/>
    <numFmt numFmtId="165" formatCode="0.0_);\(0.0\)"/>
    <numFmt numFmtId="166" formatCode="&quot;$&quot;#,##0"/>
    <numFmt numFmtId="167" formatCode="0.0"/>
    <numFmt numFmtId="168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206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2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0" xfId="0" applyFont="1" applyBorder="1" applyAlignment="1">
      <alignment vertical="center"/>
    </xf>
    <xf numFmtId="2" fontId="2" fillId="0" borderId="5" xfId="0" applyNumberFormat="1" applyFont="1" applyBorder="1"/>
    <xf numFmtId="2" fontId="2" fillId="0" borderId="0" xfId="0" applyNumberFormat="1" applyFont="1" applyBorder="1"/>
    <xf numFmtId="5" fontId="4" fillId="0" borderId="0" xfId="0" applyNumberFormat="1" applyFont="1" applyBorder="1"/>
    <xf numFmtId="6" fontId="2" fillId="0" borderId="0" xfId="0" applyNumberFormat="1" applyFont="1" applyFill="1" applyBorder="1"/>
    <xf numFmtId="164" fontId="2" fillId="0" borderId="5" xfId="0" applyNumberFormat="1" applyFont="1" applyBorder="1"/>
    <xf numFmtId="5" fontId="2" fillId="0" borderId="0" xfId="0" applyNumberFormat="1" applyFont="1" applyBorder="1"/>
    <xf numFmtId="164" fontId="2" fillId="0" borderId="0" xfId="0" applyNumberFormat="1" applyFont="1" applyFill="1" applyBorder="1"/>
    <xf numFmtId="6" fontId="2" fillId="0" borderId="9" xfId="0" applyNumberFormat="1" applyFont="1" applyFill="1" applyBorder="1"/>
    <xf numFmtId="6" fontId="2" fillId="0" borderId="9" xfId="0" applyNumberFormat="1" applyFont="1" applyBorder="1"/>
    <xf numFmtId="164" fontId="2" fillId="0" borderId="9" xfId="0" applyNumberFormat="1" applyFont="1" applyFill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0" xfId="0" applyFont="1" applyBorder="1" applyAlignment="1">
      <alignment horizontal="right"/>
    </xf>
    <xf numFmtId="6" fontId="3" fillId="0" borderId="0" xfId="0" applyNumberFormat="1" applyFont="1" applyFill="1" applyBorder="1"/>
    <xf numFmtId="6" fontId="3" fillId="0" borderId="0" xfId="0" applyNumberFormat="1" applyFont="1" applyBorder="1"/>
    <xf numFmtId="6" fontId="2" fillId="0" borderId="11" xfId="0" applyNumberFormat="1" applyFont="1" applyBorder="1"/>
    <xf numFmtId="6" fontId="3" fillId="0" borderId="13" xfId="0" applyNumberFormat="1" applyFont="1" applyBorder="1"/>
    <xf numFmtId="5" fontId="3" fillId="0" borderId="13" xfId="0" applyNumberFormat="1" applyFont="1" applyBorder="1"/>
    <xf numFmtId="165" fontId="3" fillId="0" borderId="13" xfId="0" applyNumberFormat="1" applyFont="1" applyFill="1" applyBorder="1"/>
    <xf numFmtId="165" fontId="3" fillId="0" borderId="14" xfId="0" applyNumberFormat="1" applyFont="1" applyBorder="1"/>
    <xf numFmtId="0" fontId="3" fillId="0" borderId="4" xfId="0" applyFont="1" applyBorder="1" applyAlignment="1">
      <alignment horizontal="left"/>
    </xf>
    <xf numFmtId="2" fontId="2" fillId="0" borderId="9" xfId="0" applyNumberFormat="1" applyFont="1" applyBorder="1"/>
    <xf numFmtId="2" fontId="2" fillId="0" borderId="10" xfId="0" applyNumberFormat="1" applyFont="1" applyBorder="1"/>
    <xf numFmtId="5" fontId="3" fillId="0" borderId="0" xfId="0" applyNumberFormat="1" applyFont="1" applyBorder="1"/>
    <xf numFmtId="2" fontId="2" fillId="0" borderId="0" xfId="0" applyNumberFormat="1" applyFont="1" applyFill="1" applyBorder="1"/>
    <xf numFmtId="41" fontId="2" fillId="0" borderId="9" xfId="1" applyNumberFormat="1" applyFont="1" applyBorder="1"/>
    <xf numFmtId="41" fontId="2" fillId="0" borderId="9" xfId="0" applyNumberFormat="1" applyFont="1" applyBorder="1"/>
    <xf numFmtId="0" fontId="2" fillId="0" borderId="9" xfId="0" applyFont="1" applyBorder="1"/>
    <xf numFmtId="0" fontId="2" fillId="0" borderId="10" xfId="0" applyFont="1" applyBorder="1"/>
    <xf numFmtId="6" fontId="3" fillId="0" borderId="11" xfId="0" applyNumberFormat="1" applyFont="1" applyBorder="1"/>
    <xf numFmtId="5" fontId="3" fillId="0" borderId="11" xfId="0" applyNumberFormat="1" applyFont="1" applyBorder="1"/>
    <xf numFmtId="165" fontId="3" fillId="0" borderId="13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4" xfId="0" applyFont="1" applyBorder="1"/>
    <xf numFmtId="6" fontId="2" fillId="0" borderId="0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6" fontId="2" fillId="0" borderId="0" xfId="0" applyNumberFormat="1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2" fillId="0" borderId="5" xfId="0" applyFont="1" applyBorder="1"/>
    <xf numFmtId="0" fontId="2" fillId="0" borderId="0" xfId="0" applyFont="1" applyBorder="1" applyAlignment="1">
      <alignment horizontal="left" vertical="top" wrapText="1"/>
    </xf>
    <xf numFmtId="164" fontId="3" fillId="0" borderId="0" xfId="0" applyNumberFormat="1" applyFont="1" applyFill="1" applyBorder="1"/>
    <xf numFmtId="164" fontId="3" fillId="0" borderId="5" xfId="0" applyNumberFormat="1" applyFont="1" applyBorder="1"/>
    <xf numFmtId="164" fontId="3" fillId="0" borderId="13" xfId="0" applyNumberFormat="1" applyFont="1" applyFill="1" applyBorder="1"/>
    <xf numFmtId="2" fontId="3" fillId="0" borderId="0" xfId="0" applyNumberFormat="1" applyFont="1" applyFill="1" applyBorder="1"/>
    <xf numFmtId="2" fontId="3" fillId="0" borderId="5" xfId="0" applyNumberFormat="1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2" fontId="3" fillId="0" borderId="13" xfId="0" applyNumberFormat="1" applyFont="1" applyBorder="1"/>
    <xf numFmtId="2" fontId="3" fillId="0" borderId="14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5" fontId="2" fillId="0" borderId="9" xfId="0" applyNumberFormat="1" applyFont="1" applyBorder="1"/>
    <xf numFmtId="166" fontId="2" fillId="0" borderId="0" xfId="0" applyNumberFormat="1" applyFont="1" applyBorder="1"/>
    <xf numFmtId="0" fontId="2" fillId="0" borderId="10" xfId="0" applyFont="1" applyFill="1" applyBorder="1"/>
    <xf numFmtId="2" fontId="3" fillId="0" borderId="10" xfId="0" applyNumberFormat="1" applyFont="1" applyBorder="1"/>
    <xf numFmtId="0" fontId="2" fillId="0" borderId="2" xfId="0" applyFont="1" applyBorder="1"/>
    <xf numFmtId="0" fontId="2" fillId="0" borderId="3" xfId="0" applyFont="1" applyBorder="1"/>
    <xf numFmtId="164" fontId="3" fillId="0" borderId="0" xfId="0" applyNumberFormat="1" applyFont="1" applyBorder="1"/>
    <xf numFmtId="167" fontId="3" fillId="0" borderId="0" xfId="0" applyNumberFormat="1" applyFont="1" applyBorder="1"/>
    <xf numFmtId="167" fontId="3" fillId="0" borderId="5" xfId="0" applyNumberFormat="1" applyFont="1" applyBorder="1"/>
    <xf numFmtId="0" fontId="2" fillId="0" borderId="0" xfId="0" applyFont="1" applyFill="1" applyBorder="1"/>
    <xf numFmtId="164" fontId="3" fillId="0" borderId="9" xfId="0" applyNumberFormat="1" applyFont="1" applyBorder="1"/>
    <xf numFmtId="0" fontId="2" fillId="0" borderId="0" xfId="0" applyFont="1" applyFill="1" applyBorder="1" applyAlignment="1">
      <alignment horizontal="right"/>
    </xf>
    <xf numFmtId="165" fontId="2" fillId="0" borderId="9" xfId="0" applyNumberFormat="1" applyFont="1" applyBorder="1"/>
    <xf numFmtId="168" fontId="2" fillId="0" borderId="10" xfId="0" applyNumberFormat="1" applyFont="1" applyBorder="1"/>
    <xf numFmtId="2" fontId="3" fillId="0" borderId="9" xfId="0" applyNumberFormat="1" applyFont="1" applyBorder="1"/>
    <xf numFmtId="2" fontId="3" fillId="0" borderId="0" xfId="0" applyNumberFormat="1" applyFont="1" applyBorder="1"/>
    <xf numFmtId="6" fontId="3" fillId="0" borderId="9" xfId="0" applyNumberFormat="1" applyFont="1" applyBorder="1"/>
    <xf numFmtId="5" fontId="3" fillId="0" borderId="9" xfId="0" applyNumberFormat="1" applyFont="1" applyBorder="1"/>
    <xf numFmtId="164" fontId="3" fillId="0" borderId="10" xfId="0" applyNumberFormat="1" applyFont="1" applyBorder="1"/>
    <xf numFmtId="6" fontId="3" fillId="0" borderId="15" xfId="0" applyNumberFormat="1" applyFont="1" applyBorder="1"/>
    <xf numFmtId="167" fontId="3" fillId="0" borderId="15" xfId="0" applyNumberFormat="1" applyFont="1" applyFill="1" applyBorder="1"/>
    <xf numFmtId="167" fontId="3" fillId="0" borderId="14" xfId="0" applyNumberFormat="1" applyFont="1" applyBorder="1"/>
    <xf numFmtId="5" fontId="3" fillId="0" borderId="15" xfId="0" applyNumberFormat="1" applyFont="1" applyBorder="1"/>
    <xf numFmtId="0" fontId="3" fillId="0" borderId="9" xfId="0" applyFont="1" applyBorder="1"/>
    <xf numFmtId="0" fontId="3" fillId="0" borderId="5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5" fontId="2" fillId="0" borderId="0" xfId="0" applyNumberFormat="1" applyFont="1" applyBorder="1" applyAlignment="1">
      <alignment horizontal="right"/>
    </xf>
    <xf numFmtId="6" fontId="2" fillId="0" borderId="9" xfId="0" quotePrefix="1" applyNumberFormat="1" applyFont="1" applyBorder="1" applyAlignment="1">
      <alignment horizontal="right"/>
    </xf>
    <xf numFmtId="5" fontId="2" fillId="0" borderId="9" xfId="2" quotePrefix="1" applyNumberFormat="1" applyFont="1" applyFill="1" applyBorder="1" applyAlignment="1">
      <alignment horizontal="right"/>
    </xf>
    <xf numFmtId="2" fontId="2" fillId="0" borderId="9" xfId="0" quotePrefix="1" applyNumberFormat="1" applyFont="1" applyFill="1" applyBorder="1" applyAlignment="1">
      <alignment horizontal="right"/>
    </xf>
    <xf numFmtId="2" fontId="2" fillId="0" borderId="10" xfId="0" quotePrefix="1" applyNumberFormat="1" applyFont="1" applyFill="1" applyBorder="1" applyAlignment="1">
      <alignment horizontal="right"/>
    </xf>
    <xf numFmtId="2" fontId="3" fillId="0" borderId="11" xfId="0" applyNumberFormat="1" applyFont="1" applyFill="1" applyBorder="1"/>
    <xf numFmtId="2" fontId="3" fillId="0" borderId="12" xfId="0" applyNumberFormat="1" applyFont="1" applyFill="1" applyBorder="1"/>
    <xf numFmtId="164" fontId="2" fillId="0" borderId="5" xfId="0" applyNumberFormat="1" applyFont="1" applyFill="1" applyBorder="1"/>
    <xf numFmtId="2" fontId="2" fillId="0" borderId="9" xfId="0" applyNumberFormat="1" applyFont="1" applyFill="1" applyBorder="1"/>
    <xf numFmtId="2" fontId="2" fillId="0" borderId="10" xfId="0" applyNumberFormat="1" applyFont="1" applyFill="1" applyBorder="1"/>
    <xf numFmtId="164" fontId="3" fillId="0" borderId="11" xfId="0" applyNumberFormat="1" applyFont="1" applyFill="1" applyBorder="1"/>
    <xf numFmtId="164" fontId="3" fillId="0" borderId="15" xfId="0" applyNumberFormat="1" applyFont="1" applyFill="1" applyBorder="1"/>
    <xf numFmtId="165" fontId="3" fillId="0" borderId="15" xfId="0" applyNumberFormat="1" applyFont="1" applyFill="1" applyBorder="1"/>
    <xf numFmtId="165" fontId="3" fillId="0" borderId="16" xfId="0" applyNumberFormat="1" applyFont="1" applyFill="1" applyBorder="1"/>
    <xf numFmtId="8" fontId="2" fillId="0" borderId="0" xfId="0" applyNumberFormat="1" applyFont="1" applyBorder="1"/>
    <xf numFmtId="0" fontId="3" fillId="0" borderId="17" xfId="0" applyFont="1" applyBorder="1"/>
    <xf numFmtId="0" fontId="2" fillId="0" borderId="17" xfId="0" applyFont="1" applyBorder="1"/>
    <xf numFmtId="8" fontId="2" fillId="0" borderId="17" xfId="0" applyNumberFormat="1" applyFont="1" applyBorder="1"/>
    <xf numFmtId="3" fontId="2" fillId="0" borderId="17" xfId="0" applyNumberFormat="1" applyFont="1" applyBorder="1"/>
    <xf numFmtId="0" fontId="2" fillId="0" borderId="17" xfId="0" applyFont="1" applyFill="1" applyBorder="1"/>
    <xf numFmtId="8" fontId="2" fillId="0" borderId="17" xfId="0" applyNumberFormat="1" applyFont="1" applyFill="1" applyBorder="1"/>
    <xf numFmtId="0" fontId="2" fillId="0" borderId="17" xfId="0" applyFont="1" applyBorder="1" applyAlignment="1">
      <alignment vertical="top"/>
    </xf>
    <xf numFmtId="0" fontId="3" fillId="0" borderId="17" xfId="0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Border="1"/>
    <xf numFmtId="0" fontId="2" fillId="0" borderId="0" xfId="0" applyFont="1" applyBorder="1" applyAlignment="1">
      <alignment horizontal="left" vertical="top" wrapText="1"/>
    </xf>
    <xf numFmtId="6" fontId="2" fillId="0" borderId="0" xfId="0" applyNumberFormat="1" applyFont="1" applyBorder="1"/>
    <xf numFmtId="164" fontId="2" fillId="0" borderId="0" xfId="0" applyNumberFormat="1" applyFont="1" applyBorder="1"/>
    <xf numFmtId="0" fontId="2" fillId="0" borderId="4" xfId="0" applyFont="1" applyBorder="1" applyAlignment="1"/>
    <xf numFmtId="0" fontId="2" fillId="0" borderId="0" xfId="0" applyFont="1" applyBorder="1" applyAlignment="1"/>
    <xf numFmtId="0" fontId="3" fillId="0" borderId="0" xfId="0" applyFont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7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</a:t>
            </a:r>
            <a:r>
              <a:rPr lang="en-US" baseline="0"/>
              <a:t>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Sheet3!$B$3</c:f>
              <c:strCache>
                <c:ptCount val="1"/>
                <c:pt idx="0">
                  <c:v>Current ratio</c:v>
                </c:pt>
              </c:strCache>
            </c:strRef>
          </c:cat>
          <c:val>
            <c:numRef>
              <c:f>Sheet3!$C$3</c:f>
              <c:numCache>
                <c:formatCode>General</c:formatCode>
                <c:ptCount val="1"/>
                <c:pt idx="0">
                  <c:v>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E-CC41-9F91-00777B1F8C07}"/>
            </c:ext>
          </c:extLst>
        </c:ser>
        <c:ser>
          <c:idx val="1"/>
          <c:order val="1"/>
          <c:tx>
            <c:strRef>
              <c:f>Sheet3!$D$2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Sheet3!$B$3</c:f>
              <c:strCache>
                <c:ptCount val="1"/>
                <c:pt idx="0">
                  <c:v>Current ratio</c:v>
                </c:pt>
              </c:strCache>
            </c:strRef>
          </c:cat>
          <c:val>
            <c:numRef>
              <c:f>Sheet3!$D$3</c:f>
              <c:numCache>
                <c:formatCode>General</c:formatCode>
                <c:ptCount val="1"/>
                <c:pt idx="0">
                  <c:v>1.1299999999999999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E-CC41-9F91-00777B1F8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5300976"/>
        <c:axId val="-205297712"/>
      </c:barChart>
      <c:catAx>
        <c:axId val="-20530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297712"/>
        <c:crosses val="autoZero"/>
        <c:auto val="1"/>
        <c:lblAlgn val="ctr"/>
        <c:lblOffset val="100"/>
        <c:noMultiLvlLbl val="0"/>
      </c:catAx>
      <c:valAx>
        <c:axId val="-2052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30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Sheet3!$I$3</c:f>
              <c:strCache>
                <c:ptCount val="1"/>
                <c:pt idx="0">
                  <c:v>Profit Margin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Sheet3!$J$2:$K$2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Sheet3!$J$3:$K$3</c:f>
              <c:numCache>
                <c:formatCode>General</c:formatCode>
                <c:ptCount val="2"/>
                <c:pt idx="0">
                  <c:v>21.24</c:v>
                </c:pt>
                <c:pt idx="1">
                  <c:v>32.479999999999997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C-2448-BC72-7F2F60FF1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4211680"/>
        <c:axId val="-204215488"/>
      </c:lineChart>
      <c:catAx>
        <c:axId val="-20421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15488"/>
        <c:crosses val="autoZero"/>
        <c:auto val="1"/>
        <c:lblAlgn val="ctr"/>
        <c:lblOffset val="100"/>
        <c:noMultiLvlLbl val="0"/>
      </c:catAx>
      <c:valAx>
        <c:axId val="-20421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1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Sheet3!$Q$3</c:f>
              <c:strCache>
                <c:ptCount val="1"/>
                <c:pt idx="0">
                  <c:v>Debt 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Sheet3!$R$2:$S$2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Sheet3!$R$3:$S$3</c:f>
              <c:numCache>
                <c:formatCode>General</c:formatCode>
                <c:ptCount val="2"/>
                <c:pt idx="0">
                  <c:v>0.73</c:v>
                </c:pt>
                <c:pt idx="1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5-5E41-BA28-94D17CE65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4217120"/>
        <c:axId val="-204214944"/>
      </c:barChart>
      <c:catAx>
        <c:axId val="-20421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14944"/>
        <c:crosses val="autoZero"/>
        <c:auto val="1"/>
        <c:lblAlgn val="ctr"/>
        <c:lblOffset val="100"/>
        <c:noMultiLvlLbl val="0"/>
      </c:catAx>
      <c:valAx>
        <c:axId val="-20421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1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Sheet3!$B$23</c:f>
              <c:strCache>
                <c:ptCount val="1"/>
                <c:pt idx="0">
                  <c:v>Return on Assets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Sheet3!$C$22:$D$22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Sheet3!$C$23:$D$23</c:f>
              <c:numCache>
                <c:formatCode>General</c:formatCode>
                <c:ptCount val="2"/>
                <c:pt idx="0">
                  <c:v>0.04</c:v>
                </c:pt>
                <c:pt idx="1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F-3744-A89E-AB7B9A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4218208"/>
        <c:axId val="-204212224"/>
      </c:lineChart>
      <c:catAx>
        <c:axId val="-20421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12224"/>
        <c:crosses val="autoZero"/>
        <c:auto val="1"/>
        <c:lblAlgn val="ctr"/>
        <c:lblOffset val="100"/>
        <c:noMultiLvlLbl val="0"/>
      </c:catAx>
      <c:valAx>
        <c:axId val="-20421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1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692038495188105E-2"/>
          <c:y val="0.13930555555555557"/>
          <c:w val="0.85537751531058615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Sheet3!$I$23:$L$23</c:f>
              <c:strCache>
                <c:ptCount val="4"/>
                <c:pt idx="0">
                  <c:v>Return on Common Stockholders's Equity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Sheet3!$M$22:$N$22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Sheet3!$M$23:$N$23</c:f>
              <c:numCache>
                <c:formatCode>General</c:formatCode>
                <c:ptCount val="2"/>
                <c:pt idx="0">
                  <c:v>0.14000000000000001</c:v>
                </c:pt>
                <c:pt idx="1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E-B845-A910-8E6778696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04216576"/>
        <c:axId val="-204212768"/>
      </c:barChart>
      <c:catAx>
        <c:axId val="-204216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12768"/>
        <c:crosses val="autoZero"/>
        <c:auto val="1"/>
        <c:lblAlgn val="ctr"/>
        <c:lblOffset val="100"/>
        <c:noMultiLvlLbl val="0"/>
      </c:catAx>
      <c:valAx>
        <c:axId val="-20421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1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Sheet3!$Q$23:$R$23</c:f>
              <c:strCache>
                <c:ptCount val="2"/>
                <c:pt idx="0">
                  <c:v>Price-Earnings 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Sheet3!$S$22:$T$22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Sheet3!$S$23:$T$23</c:f>
              <c:numCache>
                <c:formatCode>General</c:formatCode>
                <c:ptCount val="2"/>
                <c:pt idx="0">
                  <c:v>23.61</c:v>
                </c:pt>
                <c:pt idx="1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8-6749-A13E-0BED8498D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4213312"/>
        <c:axId val="-204214400"/>
      </c:barChart>
      <c:catAx>
        <c:axId val="-20421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14400"/>
        <c:crosses val="autoZero"/>
        <c:auto val="1"/>
        <c:lblAlgn val="ctr"/>
        <c:lblOffset val="100"/>
        <c:noMultiLvlLbl val="0"/>
      </c:catAx>
      <c:valAx>
        <c:axId val="-20421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1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4</xdr:row>
      <xdr:rowOff>3810</xdr:rowOff>
    </xdr:from>
    <xdr:to>
      <xdr:col>7</xdr:col>
      <xdr:colOff>293370</xdr:colOff>
      <xdr:row>19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605790</xdr:colOff>
      <xdr:row>3</xdr:row>
      <xdr:rowOff>179070</xdr:rowOff>
    </xdr:from>
    <xdr:to>
      <xdr:col>15</xdr:col>
      <xdr:colOff>11430</xdr:colOff>
      <xdr:row>18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</xdr:colOff>
      <xdr:row>3</xdr:row>
      <xdr:rowOff>156210</xdr:rowOff>
    </xdr:from>
    <xdr:to>
      <xdr:col>23</xdr:col>
      <xdr:colOff>64770</xdr:colOff>
      <xdr:row>18</xdr:row>
      <xdr:rowOff>156210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24</xdr:row>
      <xdr:rowOff>11430</xdr:rowOff>
    </xdr:from>
    <xdr:to>
      <xdr:col>7</xdr:col>
      <xdr:colOff>316230</xdr:colOff>
      <xdr:row>39</xdr:row>
      <xdr:rowOff>11430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586740</xdr:colOff>
      <xdr:row>23</xdr:row>
      <xdr:rowOff>156210</xdr:rowOff>
    </xdr:from>
    <xdr:to>
      <xdr:col>14</xdr:col>
      <xdr:colOff>601980</xdr:colOff>
      <xdr:row>38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15240</xdr:colOff>
      <xdr:row>23</xdr:row>
      <xdr:rowOff>171450</xdr:rowOff>
    </xdr:from>
    <xdr:to>
      <xdr:col>23</xdr:col>
      <xdr:colOff>68580</xdr:colOff>
      <xdr:row>38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5"/>
  <sheetViews>
    <sheetView tabSelected="1" workbookViewId="0">
      <selection activeCell="G94" sqref="G94"/>
    </sheetView>
  </sheetViews>
  <sheetFormatPr baseColWidth="10" defaultColWidth="8.83203125" defaultRowHeight="15" x14ac:dyDescent="0.2"/>
  <cols>
    <col min="1" max="1" width="38.5" customWidth="1"/>
    <col min="2" max="2" width="28.1640625" customWidth="1"/>
    <col min="3" max="3" width="13" customWidth="1"/>
    <col min="4" max="4" width="12.1640625" customWidth="1"/>
    <col min="5" max="5" width="12.6640625" customWidth="1"/>
    <col min="6" max="6" width="17.1640625" customWidth="1"/>
    <col min="7" max="7" width="15.83203125" customWidth="1"/>
    <col min="8" max="8" width="19.5" customWidth="1"/>
    <col min="9" max="9" width="12.1640625" customWidth="1"/>
    <col min="10" max="10" width="15.1640625" customWidth="1"/>
    <col min="11" max="11" width="16.6640625" customWidth="1"/>
    <col min="12" max="18" width="17.83203125" customWidth="1"/>
    <col min="19" max="19" width="20.1640625" customWidth="1"/>
  </cols>
  <sheetData>
    <row r="1" spans="1:21" ht="16" x14ac:dyDescent="0.2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8"/>
      <c r="K1" s="68"/>
      <c r="L1" s="126" t="s">
        <v>0</v>
      </c>
      <c r="M1" s="127"/>
      <c r="N1" s="127"/>
      <c r="O1" s="127"/>
      <c r="P1" s="127"/>
      <c r="Q1" s="127"/>
      <c r="R1" s="127"/>
      <c r="S1" s="128"/>
      <c r="T1" s="1"/>
      <c r="U1" s="1"/>
    </row>
    <row r="2" spans="1:21" ht="16" x14ac:dyDescent="0.2">
      <c r="A2" s="129" t="s">
        <v>1</v>
      </c>
      <c r="B2" s="130"/>
      <c r="C2" s="130"/>
      <c r="D2" s="130"/>
      <c r="E2" s="130"/>
      <c r="F2" s="130"/>
      <c r="G2" s="130"/>
      <c r="H2" s="130"/>
      <c r="I2" s="130"/>
      <c r="J2" s="131"/>
      <c r="K2" s="68"/>
      <c r="L2" s="129" t="s">
        <v>83</v>
      </c>
      <c r="M2" s="130"/>
      <c r="N2" s="130"/>
      <c r="O2" s="130"/>
      <c r="P2" s="130"/>
      <c r="Q2" s="130"/>
      <c r="R2" s="130"/>
      <c r="S2" s="131"/>
    </row>
    <row r="3" spans="1:21" ht="16" x14ac:dyDescent="0.2">
      <c r="A3" s="129" t="s">
        <v>147</v>
      </c>
      <c r="B3" s="130"/>
      <c r="C3" s="130"/>
      <c r="D3" s="130"/>
      <c r="E3" s="130"/>
      <c r="F3" s="130"/>
      <c r="G3" s="130"/>
      <c r="H3" s="130"/>
      <c r="I3" s="130"/>
      <c r="J3" s="131"/>
      <c r="K3" s="68"/>
      <c r="L3" s="129" t="s">
        <v>147</v>
      </c>
      <c r="M3" s="130"/>
      <c r="N3" s="130"/>
      <c r="O3" s="130"/>
      <c r="P3" s="130"/>
      <c r="Q3" s="130"/>
      <c r="R3" s="130"/>
      <c r="S3" s="131"/>
    </row>
    <row r="4" spans="1:21" ht="16" x14ac:dyDescent="0.2">
      <c r="A4" s="132" t="s">
        <v>2</v>
      </c>
      <c r="B4" s="133"/>
      <c r="C4" s="133"/>
      <c r="D4" s="133"/>
      <c r="E4" s="133"/>
      <c r="F4" s="133"/>
      <c r="G4" s="133"/>
      <c r="H4" s="50"/>
      <c r="I4" s="5" t="s">
        <v>3</v>
      </c>
      <c r="J4" s="6"/>
      <c r="K4" s="68"/>
      <c r="L4" s="4" t="s">
        <v>2</v>
      </c>
      <c r="M4" s="50"/>
      <c r="N4" s="50"/>
      <c r="O4" s="50"/>
      <c r="P4" s="50"/>
      <c r="Q4" s="50"/>
      <c r="R4" s="50"/>
      <c r="S4" s="52"/>
    </row>
    <row r="5" spans="1:21" ht="13.75" customHeight="1" x14ac:dyDescent="0.2">
      <c r="A5" s="4"/>
      <c r="B5" s="50"/>
      <c r="C5" s="50"/>
      <c r="D5" s="7"/>
      <c r="E5" s="5">
        <v>2019</v>
      </c>
      <c r="F5" s="5">
        <v>2018</v>
      </c>
      <c r="G5" s="5" t="s">
        <v>4</v>
      </c>
      <c r="H5" s="5" t="s">
        <v>5</v>
      </c>
      <c r="I5" s="5">
        <v>2019</v>
      </c>
      <c r="J5" s="6">
        <v>2018</v>
      </c>
      <c r="K5" s="68"/>
      <c r="L5" s="4"/>
      <c r="M5" s="5"/>
      <c r="N5" s="5"/>
      <c r="O5" s="5"/>
      <c r="P5" s="5">
        <v>2019</v>
      </c>
      <c r="Q5" s="5">
        <v>2018</v>
      </c>
      <c r="R5" s="5" t="s">
        <v>4</v>
      </c>
      <c r="S5" s="6" t="s">
        <v>5</v>
      </c>
    </row>
    <row r="6" spans="1:21" ht="16" x14ac:dyDescent="0.2">
      <c r="A6" s="129" t="s">
        <v>16</v>
      </c>
      <c r="B6" s="130"/>
      <c r="C6" s="130"/>
      <c r="D6" s="130"/>
      <c r="E6" s="50"/>
      <c r="F6" s="50"/>
      <c r="G6" s="50"/>
      <c r="H6" s="50"/>
      <c r="I6" s="50"/>
      <c r="J6" s="52"/>
      <c r="K6" s="68"/>
      <c r="L6" s="122" t="s">
        <v>84</v>
      </c>
      <c r="M6" s="123"/>
      <c r="N6" s="123"/>
      <c r="O6" s="50"/>
      <c r="P6" s="16">
        <v>25913</v>
      </c>
      <c r="Q6" s="16">
        <v>20289</v>
      </c>
      <c r="R6" s="50"/>
      <c r="S6" s="52"/>
    </row>
    <row r="7" spans="1:21" ht="16" x14ac:dyDescent="0.2">
      <c r="A7" s="46"/>
      <c r="B7" s="47"/>
      <c r="C7" s="47"/>
      <c r="D7" s="47"/>
      <c r="E7" s="50"/>
      <c r="F7" s="50"/>
      <c r="G7" s="50"/>
      <c r="H7" s="50"/>
      <c r="I7" s="50"/>
      <c r="J7" s="52"/>
      <c r="K7" s="68"/>
      <c r="L7" s="4"/>
      <c r="M7" s="50"/>
      <c r="N7" s="50"/>
      <c r="O7" s="50"/>
      <c r="P7" s="50"/>
      <c r="Q7" s="50"/>
      <c r="R7" s="50"/>
      <c r="S7" s="52"/>
    </row>
    <row r="8" spans="1:21" ht="16" x14ac:dyDescent="0.2">
      <c r="A8" s="4" t="s">
        <v>6</v>
      </c>
      <c r="B8" s="50"/>
      <c r="C8" s="50"/>
      <c r="D8" s="50"/>
      <c r="E8" s="50"/>
      <c r="F8" s="50"/>
      <c r="G8" s="50"/>
      <c r="H8" s="50"/>
      <c r="I8" s="50"/>
      <c r="J8" s="52"/>
      <c r="K8" s="68"/>
      <c r="L8" s="4" t="s">
        <v>85</v>
      </c>
      <c r="M8" s="50"/>
      <c r="N8" s="50"/>
      <c r="O8" s="50"/>
      <c r="P8" s="50"/>
      <c r="Q8" s="50"/>
      <c r="R8" s="50"/>
      <c r="S8" s="52"/>
    </row>
    <row r="9" spans="1:21" ht="16" x14ac:dyDescent="0.2">
      <c r="A9" s="4"/>
      <c r="B9" s="50" t="s">
        <v>7</v>
      </c>
      <c r="C9" s="50"/>
      <c r="D9" s="50"/>
      <c r="E9" s="49">
        <v>48844</v>
      </c>
      <c r="F9" s="49">
        <v>25913</v>
      </c>
      <c r="G9" s="49">
        <f t="shared" ref="G9:G15" si="0">E9-F9</f>
        <v>22931</v>
      </c>
      <c r="H9" s="51">
        <f t="shared" ref="H9:H15" si="1">(G9/F9)*100</f>
        <v>88.492262570910356</v>
      </c>
      <c r="I9" s="51">
        <f t="shared" ref="I9:I15" si="2">(E9/$E$22)*100</f>
        <v>14.42886008342294</v>
      </c>
      <c r="J9" s="8">
        <f t="shared" ref="J9:J15" si="3">(F9/$F$22)*100</f>
        <v>7.085378358055916</v>
      </c>
      <c r="K9" s="68"/>
      <c r="L9" s="69" t="s">
        <v>82</v>
      </c>
      <c r="M9" s="50"/>
      <c r="N9" s="50"/>
      <c r="O9" s="50"/>
      <c r="P9" s="49">
        <v>55256</v>
      </c>
      <c r="Q9" s="49">
        <v>59531</v>
      </c>
      <c r="R9" s="13">
        <f>P9-Q9</f>
        <v>-4275</v>
      </c>
      <c r="S9" s="12">
        <f>(R9/Q9)*100</f>
        <v>-7.1811325191916815</v>
      </c>
    </row>
    <row r="10" spans="1:21" ht="16" x14ac:dyDescent="0.2">
      <c r="A10" s="4"/>
      <c r="B10" s="50" t="s">
        <v>8</v>
      </c>
      <c r="C10" s="50"/>
      <c r="D10" s="50"/>
      <c r="E10" s="49">
        <v>51713</v>
      </c>
      <c r="F10" s="49">
        <v>40388</v>
      </c>
      <c r="G10" s="49">
        <f t="shared" si="0"/>
        <v>11325</v>
      </c>
      <c r="H10" s="9">
        <f t="shared" si="1"/>
        <v>28.040507081311283</v>
      </c>
      <c r="I10" s="51">
        <f t="shared" si="2"/>
        <v>15.276382800222146</v>
      </c>
      <c r="J10" s="8">
        <f t="shared" si="3"/>
        <v>11.04327021669287</v>
      </c>
      <c r="K10" s="68"/>
      <c r="L10" s="134" t="s">
        <v>90</v>
      </c>
      <c r="M10" s="135"/>
      <c r="N10" s="135"/>
      <c r="O10" s="135"/>
      <c r="P10" s="50"/>
      <c r="Q10" s="50"/>
      <c r="R10" s="50"/>
      <c r="S10" s="52"/>
    </row>
    <row r="11" spans="1:21" ht="16" x14ac:dyDescent="0.2">
      <c r="A11" s="4"/>
      <c r="B11" s="50" t="s">
        <v>9</v>
      </c>
      <c r="C11" s="50"/>
      <c r="D11" s="50"/>
      <c r="E11" s="49">
        <v>22926</v>
      </c>
      <c r="F11" s="49">
        <v>23186</v>
      </c>
      <c r="G11" s="10">
        <f t="shared" si="0"/>
        <v>-260</v>
      </c>
      <c r="H11" s="51">
        <f t="shared" si="1"/>
        <v>-1.1213663417579574</v>
      </c>
      <c r="I11" s="51">
        <f t="shared" si="2"/>
        <v>6.7725011520873455</v>
      </c>
      <c r="J11" s="8">
        <f t="shared" si="3"/>
        <v>6.3397361405427581</v>
      </c>
      <c r="K11" s="68"/>
      <c r="L11" s="134" t="s">
        <v>117</v>
      </c>
      <c r="M11" s="135"/>
      <c r="N11" s="50"/>
      <c r="O11" s="50"/>
      <c r="P11" s="49">
        <v>12547</v>
      </c>
      <c r="Q11" s="49">
        <v>10903</v>
      </c>
      <c r="R11" s="49">
        <f>P11-Q11</f>
        <v>1644</v>
      </c>
      <c r="S11" s="8">
        <f>(R11/Q11)*100</f>
        <v>15.078418783820965</v>
      </c>
    </row>
    <row r="12" spans="1:21" ht="16" x14ac:dyDescent="0.2">
      <c r="A12" s="4"/>
      <c r="B12" s="50" t="s">
        <v>10</v>
      </c>
      <c r="C12" s="50"/>
      <c r="D12" s="50"/>
      <c r="E12" s="11">
        <v>4106</v>
      </c>
      <c r="F12" s="49">
        <v>3956</v>
      </c>
      <c r="G12" s="44">
        <f t="shared" si="0"/>
        <v>150</v>
      </c>
      <c r="H12" s="51">
        <f t="shared" si="1"/>
        <v>3.7917087967644085</v>
      </c>
      <c r="I12" s="51">
        <f t="shared" si="2"/>
        <v>1.2129411903720946</v>
      </c>
      <c r="J12" s="12">
        <f t="shared" si="3"/>
        <v>1.0816870599494155</v>
      </c>
      <c r="K12" s="68"/>
      <c r="L12" s="132" t="s">
        <v>115</v>
      </c>
      <c r="M12" s="133"/>
      <c r="N12" s="133"/>
      <c r="O12" s="50"/>
      <c r="P12" s="49">
        <v>6068</v>
      </c>
      <c r="Q12" s="49">
        <v>5340</v>
      </c>
      <c r="R12" s="49">
        <f>P12-Q12</f>
        <v>728</v>
      </c>
      <c r="S12" s="8">
        <f>(R12/Q12)*100</f>
        <v>13.632958801498127</v>
      </c>
    </row>
    <row r="13" spans="1:21" ht="16" x14ac:dyDescent="0.2">
      <c r="A13" s="4"/>
      <c r="B13" s="50" t="s">
        <v>11</v>
      </c>
      <c r="C13" s="50"/>
      <c r="D13" s="50"/>
      <c r="E13" s="11">
        <v>22878</v>
      </c>
      <c r="F13" s="49">
        <v>25809</v>
      </c>
      <c r="G13" s="13">
        <f t="shared" si="0"/>
        <v>-2931</v>
      </c>
      <c r="H13" s="14">
        <f t="shared" si="1"/>
        <v>-11.356503545274904</v>
      </c>
      <c r="I13" s="14">
        <f t="shared" si="2"/>
        <v>6.7583216155218659</v>
      </c>
      <c r="J13" s="12">
        <f t="shared" si="3"/>
        <v>7.0569416911613922</v>
      </c>
      <c r="K13" s="68"/>
      <c r="L13" s="122" t="s">
        <v>116</v>
      </c>
      <c r="M13" s="123"/>
      <c r="N13" s="123"/>
      <c r="O13" s="50"/>
      <c r="P13" s="13">
        <v>-340</v>
      </c>
      <c r="Q13" s="13">
        <v>-32590</v>
      </c>
      <c r="R13" s="13">
        <f>P13-Q13</f>
        <v>32250</v>
      </c>
      <c r="S13" s="12">
        <f>(R13/Q13)*100</f>
        <v>-98.956735194845052</v>
      </c>
    </row>
    <row r="14" spans="1:21" ht="16" x14ac:dyDescent="0.2">
      <c r="A14" s="4"/>
      <c r="B14" s="50" t="s">
        <v>12</v>
      </c>
      <c r="C14" s="50"/>
      <c r="D14" s="50"/>
      <c r="E14" s="15">
        <v>12352</v>
      </c>
      <c r="F14" s="16">
        <v>12087</v>
      </c>
      <c r="G14" s="16">
        <f t="shared" si="0"/>
        <v>265</v>
      </c>
      <c r="H14" s="17">
        <f t="shared" si="1"/>
        <v>2.1924381566972779</v>
      </c>
      <c r="I14" s="18">
        <f t="shared" si="2"/>
        <v>3.6488674095168325</v>
      </c>
      <c r="J14" s="19">
        <f t="shared" si="3"/>
        <v>3.3049422380203706</v>
      </c>
      <c r="K14" s="68"/>
      <c r="L14" s="48" t="s">
        <v>118</v>
      </c>
      <c r="M14" s="50"/>
      <c r="N14" s="50"/>
      <c r="O14" s="50"/>
      <c r="P14" s="13">
        <v>-652</v>
      </c>
      <c r="Q14" s="13">
        <v>-444</v>
      </c>
      <c r="R14" s="13">
        <f>P14-Q14</f>
        <v>-208</v>
      </c>
      <c r="S14" s="8">
        <f>(R14/Q14)*100</f>
        <v>46.846846846846844</v>
      </c>
    </row>
    <row r="15" spans="1:21" ht="16.25" customHeight="1" x14ac:dyDescent="0.2">
      <c r="A15" s="4"/>
      <c r="B15" s="20" t="s">
        <v>17</v>
      </c>
      <c r="C15" s="50"/>
      <c r="D15" s="50"/>
      <c r="E15" s="21">
        <v>162819</v>
      </c>
      <c r="F15" s="22">
        <v>131339</v>
      </c>
      <c r="G15" s="22">
        <f t="shared" si="0"/>
        <v>31480</v>
      </c>
      <c r="H15" s="54">
        <f t="shared" si="1"/>
        <v>23.968508972963097</v>
      </c>
      <c r="I15" s="54">
        <f t="shared" si="2"/>
        <v>48.097874251143224</v>
      </c>
      <c r="J15" s="55">
        <f t="shared" si="3"/>
        <v>35.911955704422724</v>
      </c>
      <c r="K15" s="68"/>
      <c r="L15" s="132" t="s">
        <v>89</v>
      </c>
      <c r="M15" s="133"/>
      <c r="N15" s="133"/>
      <c r="O15" s="50"/>
      <c r="P15" s="50"/>
      <c r="Q15" s="50"/>
      <c r="R15" s="50"/>
      <c r="S15" s="52"/>
    </row>
    <row r="16" spans="1:21" ht="16" x14ac:dyDescent="0.2">
      <c r="A16" s="4"/>
      <c r="B16" s="50"/>
      <c r="C16" s="50"/>
      <c r="D16" s="50"/>
      <c r="E16" s="50"/>
      <c r="F16" s="50"/>
      <c r="G16" s="50"/>
      <c r="H16" s="50"/>
      <c r="I16" s="50"/>
      <c r="J16" s="52"/>
      <c r="K16" s="68"/>
      <c r="L16" s="132" t="s">
        <v>88</v>
      </c>
      <c r="M16" s="133"/>
      <c r="N16" s="50"/>
      <c r="O16" s="50"/>
      <c r="P16" s="49">
        <v>245</v>
      </c>
      <c r="Q16" s="13">
        <v>-5322</v>
      </c>
      <c r="R16" s="49">
        <f t="shared" ref="R16:R23" si="4">P16-Q16</f>
        <v>5567</v>
      </c>
      <c r="S16" s="12">
        <f t="shared" ref="S16:S23" si="5">(R16/Q16)*100</f>
        <v>-104.60353250657649</v>
      </c>
    </row>
    <row r="17" spans="1:19" ht="16" x14ac:dyDescent="0.2">
      <c r="A17" s="4" t="s">
        <v>13</v>
      </c>
      <c r="B17" s="50"/>
      <c r="C17" s="50"/>
      <c r="D17" s="50"/>
      <c r="E17" s="50"/>
      <c r="F17" s="50"/>
      <c r="G17" s="50"/>
      <c r="H17" s="50"/>
      <c r="I17" s="50"/>
      <c r="J17" s="52"/>
      <c r="K17" s="68"/>
      <c r="L17" s="70" t="s">
        <v>91</v>
      </c>
      <c r="M17" s="50"/>
      <c r="N17" s="50"/>
      <c r="O17" s="50"/>
      <c r="P17" s="13">
        <v>-289</v>
      </c>
      <c r="Q17" s="49">
        <v>828</v>
      </c>
      <c r="R17" s="13">
        <f t="shared" si="4"/>
        <v>-1117</v>
      </c>
      <c r="S17" s="12">
        <f t="shared" si="5"/>
        <v>-134.90338164251207</v>
      </c>
    </row>
    <row r="18" spans="1:19" ht="16" x14ac:dyDescent="0.2">
      <c r="A18" s="4"/>
      <c r="B18" s="50" t="s">
        <v>8</v>
      </c>
      <c r="C18" s="50"/>
      <c r="D18" s="50"/>
      <c r="E18" s="11">
        <v>105341</v>
      </c>
      <c r="F18" s="49">
        <v>170799</v>
      </c>
      <c r="G18" s="13">
        <f>E18-F18</f>
        <v>-65458</v>
      </c>
      <c r="H18" s="51">
        <f>(G18/F18)*100</f>
        <v>-38.324580354685914</v>
      </c>
      <c r="I18" s="51">
        <f>(E18/$E$22)*100</f>
        <v>31.118470028004587</v>
      </c>
      <c r="J18" s="12">
        <f>(F18/$F$22)*100</f>
        <v>46.701483354979835</v>
      </c>
      <c r="K18" s="68"/>
      <c r="L18" s="122" t="s">
        <v>92</v>
      </c>
      <c r="M18" s="123"/>
      <c r="N18" s="50"/>
      <c r="O18" s="50"/>
      <c r="P18" s="49">
        <v>2931</v>
      </c>
      <c r="Q18" s="13">
        <v>-8010</v>
      </c>
      <c r="R18" s="49">
        <f t="shared" si="4"/>
        <v>10941</v>
      </c>
      <c r="S18" s="12">
        <f t="shared" si="5"/>
        <v>-136.59176029962546</v>
      </c>
    </row>
    <row r="19" spans="1:19" ht="16" x14ac:dyDescent="0.2">
      <c r="A19" s="4"/>
      <c r="B19" s="50" t="s">
        <v>14</v>
      </c>
      <c r="C19" s="50"/>
      <c r="D19" s="50"/>
      <c r="E19" s="49">
        <v>37378</v>
      </c>
      <c r="F19" s="49">
        <v>41304</v>
      </c>
      <c r="G19" s="13">
        <f>E19-F19</f>
        <v>-3926</v>
      </c>
      <c r="H19" s="51">
        <f>(G19/F19)*100</f>
        <v>-9.5051326748014731</v>
      </c>
      <c r="I19" s="51">
        <f>(E19/$E$22)*100</f>
        <v>11.041723286343924</v>
      </c>
      <c r="J19" s="12">
        <f>(F19/$F$22)*100</f>
        <v>11.293731628956182</v>
      </c>
      <c r="K19" s="68"/>
      <c r="L19" s="122" t="s">
        <v>93</v>
      </c>
      <c r="M19" s="123"/>
      <c r="N19" s="123"/>
      <c r="O19" s="50"/>
      <c r="P19" s="49">
        <v>873</v>
      </c>
      <c r="Q19" s="13">
        <v>-423</v>
      </c>
      <c r="R19" s="49">
        <f t="shared" si="4"/>
        <v>1296</v>
      </c>
      <c r="S19" s="12">
        <f t="shared" si="5"/>
        <v>-306.38297872340428</v>
      </c>
    </row>
    <row r="20" spans="1:19" ht="16" x14ac:dyDescent="0.2">
      <c r="A20" s="4"/>
      <c r="B20" s="50" t="s">
        <v>15</v>
      </c>
      <c r="C20" s="50"/>
      <c r="D20" s="50"/>
      <c r="E20" s="16">
        <v>32978</v>
      </c>
      <c r="F20" s="16">
        <v>22283</v>
      </c>
      <c r="G20" s="16">
        <f>E20-F20</f>
        <v>10695</v>
      </c>
      <c r="H20" s="18">
        <f>(G20/F20)*100</f>
        <v>47.996230310101872</v>
      </c>
      <c r="I20" s="18">
        <f>(E20/$E$22)*100</f>
        <v>9.7419324345082661</v>
      </c>
      <c r="J20" s="19">
        <f>(F20/$F$22)*100</f>
        <v>6.0928293116412604</v>
      </c>
      <c r="K20" s="68"/>
      <c r="L20" s="4" t="s">
        <v>94</v>
      </c>
      <c r="M20" s="50"/>
      <c r="N20" s="50"/>
      <c r="O20" s="50"/>
      <c r="P20" s="13">
        <v>-1923</v>
      </c>
      <c r="Q20" s="49">
        <v>9175</v>
      </c>
      <c r="R20" s="13">
        <f t="shared" si="4"/>
        <v>-11098</v>
      </c>
      <c r="S20" s="12">
        <f t="shared" si="5"/>
        <v>-120.95912806539511</v>
      </c>
    </row>
    <row r="21" spans="1:19" ht="16" x14ac:dyDescent="0.2">
      <c r="A21" s="4"/>
      <c r="B21" s="20" t="s">
        <v>18</v>
      </c>
      <c r="C21" s="50"/>
      <c r="D21" s="50"/>
      <c r="E21" s="37">
        <v>175697</v>
      </c>
      <c r="F21" s="37">
        <v>234386</v>
      </c>
      <c r="G21" s="38">
        <f>E21-F21</f>
        <v>-58689</v>
      </c>
      <c r="H21" s="59">
        <f>(G21/F21)*100</f>
        <v>-25.039464814451375</v>
      </c>
      <c r="I21" s="59">
        <f>(E21/$E$22)*100</f>
        <v>51.902125748856776</v>
      </c>
      <c r="J21" s="60">
        <f>(F21/$F$22)*100</f>
        <v>64.088044295577276</v>
      </c>
      <c r="K21" s="68"/>
      <c r="L21" s="4" t="s">
        <v>95</v>
      </c>
      <c r="M21" s="50"/>
      <c r="N21" s="50"/>
      <c r="O21" s="50"/>
      <c r="P21" s="13">
        <v>-625</v>
      </c>
      <c r="Q21" s="13">
        <v>-3</v>
      </c>
      <c r="R21" s="13">
        <f t="shared" si="4"/>
        <v>-622</v>
      </c>
      <c r="S21" s="8">
        <f t="shared" si="5"/>
        <v>20733.333333333336</v>
      </c>
    </row>
    <row r="22" spans="1:19" ht="17" thickBot="1" x14ac:dyDescent="0.25">
      <c r="A22" s="4"/>
      <c r="B22" s="20" t="s">
        <v>19</v>
      </c>
      <c r="C22" s="50"/>
      <c r="D22" s="50"/>
      <c r="E22" s="24">
        <v>338516</v>
      </c>
      <c r="F22" s="24">
        <v>365725</v>
      </c>
      <c r="G22" s="25">
        <f>E22-F22</f>
        <v>-27209</v>
      </c>
      <c r="H22" s="56">
        <f>(G22/F22)*100</f>
        <v>-7.4397429762799918</v>
      </c>
      <c r="I22" s="26">
        <f>(E22/$E$22)*100</f>
        <v>100</v>
      </c>
      <c r="J22" s="27">
        <f>(F22/$F$22)*100</f>
        <v>100</v>
      </c>
      <c r="K22" s="68"/>
      <c r="L22" s="122" t="s">
        <v>96</v>
      </c>
      <c r="M22" s="123"/>
      <c r="N22" s="123"/>
      <c r="O22" s="50"/>
      <c r="P22" s="71">
        <v>-4700</v>
      </c>
      <c r="Q22" s="16">
        <v>38449</v>
      </c>
      <c r="R22" s="71">
        <f t="shared" si="4"/>
        <v>-43149</v>
      </c>
      <c r="S22" s="19">
        <f t="shared" si="5"/>
        <v>-112.22398501911624</v>
      </c>
    </row>
    <row r="23" spans="1:19" ht="17" thickTop="1" x14ac:dyDescent="0.2">
      <c r="A23" s="4"/>
      <c r="B23" s="50"/>
      <c r="C23" s="50"/>
      <c r="D23" s="50"/>
      <c r="E23" s="50"/>
      <c r="F23" s="50"/>
      <c r="G23" s="50"/>
      <c r="H23" s="50"/>
      <c r="I23" s="50"/>
      <c r="J23" s="52"/>
      <c r="K23" s="68"/>
      <c r="L23" s="144" t="s">
        <v>97</v>
      </c>
      <c r="M23" s="145"/>
      <c r="N23" s="145"/>
      <c r="O23" s="50"/>
      <c r="P23" s="37">
        <f>SUM(P9:P22)</f>
        <v>69391</v>
      </c>
      <c r="Q23" s="37">
        <f>SUM(Q9:Q22)</f>
        <v>77434</v>
      </c>
      <c r="R23" s="38">
        <f t="shared" si="4"/>
        <v>-8043</v>
      </c>
      <c r="S23" s="60">
        <f t="shared" si="5"/>
        <v>-10.386910142831313</v>
      </c>
    </row>
    <row r="24" spans="1:19" ht="16" x14ac:dyDescent="0.2">
      <c r="A24" s="4"/>
      <c r="B24" s="50"/>
      <c r="C24" s="50"/>
      <c r="D24" s="50"/>
      <c r="E24" s="50"/>
      <c r="F24" s="50"/>
      <c r="G24" s="50"/>
      <c r="H24" s="50"/>
      <c r="I24" s="50"/>
      <c r="J24" s="52"/>
      <c r="K24" s="68"/>
      <c r="L24" s="4"/>
      <c r="M24" s="50"/>
      <c r="N24" s="50"/>
      <c r="O24" s="50"/>
      <c r="P24" s="50"/>
      <c r="Q24" s="50"/>
      <c r="R24" s="50"/>
      <c r="S24" s="52"/>
    </row>
    <row r="25" spans="1:19" ht="16" x14ac:dyDescent="0.2">
      <c r="A25" s="136" t="s">
        <v>39</v>
      </c>
      <c r="B25" s="137"/>
      <c r="C25" s="137"/>
      <c r="D25" s="137"/>
      <c r="E25" s="50"/>
      <c r="F25" s="50"/>
      <c r="G25" s="50"/>
      <c r="H25" s="50"/>
      <c r="I25" s="50"/>
      <c r="J25" s="52"/>
      <c r="K25" s="68"/>
      <c r="L25" s="4" t="s">
        <v>86</v>
      </c>
      <c r="M25" s="50"/>
      <c r="N25" s="50"/>
      <c r="O25" s="50"/>
      <c r="P25" s="50"/>
      <c r="Q25" s="50"/>
      <c r="R25" s="50"/>
      <c r="S25" s="52"/>
    </row>
    <row r="26" spans="1:19" ht="16" x14ac:dyDescent="0.2">
      <c r="A26" s="28" t="s">
        <v>20</v>
      </c>
      <c r="B26" s="47"/>
      <c r="C26" s="47"/>
      <c r="D26" s="47"/>
      <c r="E26" s="50"/>
      <c r="F26" s="50"/>
      <c r="G26" s="50"/>
      <c r="H26" s="50"/>
      <c r="I26" s="50"/>
      <c r="J26" s="52"/>
      <c r="K26" s="68"/>
      <c r="L26" s="122" t="s">
        <v>98</v>
      </c>
      <c r="M26" s="123"/>
      <c r="N26" s="50"/>
      <c r="O26" s="50"/>
      <c r="P26" s="13">
        <v>-39630</v>
      </c>
      <c r="Q26" s="13">
        <v>-71356</v>
      </c>
      <c r="R26" s="13">
        <f t="shared" ref="R26:R34" si="6">P26-Q26</f>
        <v>31726</v>
      </c>
      <c r="S26" s="12">
        <f t="shared" ref="S26:S34" si="7">(R26/Q26)*100</f>
        <v>-44.461572958125458</v>
      </c>
    </row>
    <row r="27" spans="1:19" ht="16" x14ac:dyDescent="0.2">
      <c r="A27" s="4" t="s">
        <v>21</v>
      </c>
      <c r="B27" s="50"/>
      <c r="C27" s="50"/>
      <c r="D27" s="50"/>
      <c r="E27" s="50"/>
      <c r="F27" s="50"/>
      <c r="G27" s="50"/>
      <c r="H27" s="50"/>
      <c r="I27" s="50"/>
      <c r="J27" s="52"/>
      <c r="K27" s="68"/>
      <c r="L27" s="122" t="s">
        <v>99</v>
      </c>
      <c r="M27" s="123"/>
      <c r="N27" s="123"/>
      <c r="O27" s="50"/>
      <c r="P27" s="49">
        <v>40102</v>
      </c>
      <c r="Q27" s="49">
        <v>55881</v>
      </c>
      <c r="R27" s="13">
        <f t="shared" si="6"/>
        <v>-15779</v>
      </c>
      <c r="S27" s="12">
        <f t="shared" si="7"/>
        <v>-28.236788890678405</v>
      </c>
    </row>
    <row r="28" spans="1:19" ht="16" x14ac:dyDescent="0.2">
      <c r="A28" s="4"/>
      <c r="B28" s="50" t="s">
        <v>22</v>
      </c>
      <c r="C28" s="50"/>
      <c r="D28" s="50"/>
      <c r="E28" s="49">
        <v>46236</v>
      </c>
      <c r="F28" s="49">
        <v>55888</v>
      </c>
      <c r="G28" s="13">
        <f t="shared" ref="G28:G33" si="8">E28-F28</f>
        <v>-9652</v>
      </c>
      <c r="H28" s="51">
        <f t="shared" ref="H28:H33" si="9">(G28/F28)*100</f>
        <v>-17.270254795304897</v>
      </c>
      <c r="I28" s="9">
        <f t="shared" ref="I28:I33" si="10">(E28/$E$52)*100</f>
        <v>13.658438596698531</v>
      </c>
      <c r="J28" s="8">
        <f t="shared" ref="J28:J33" si="11">(F28/$F$52)*100</f>
        <v>15.281427301934514</v>
      </c>
      <c r="K28" s="68"/>
      <c r="L28" s="122" t="s">
        <v>100</v>
      </c>
      <c r="M28" s="123"/>
      <c r="N28" s="123"/>
      <c r="O28" s="50"/>
      <c r="P28" s="72">
        <v>56988</v>
      </c>
      <c r="Q28" s="49">
        <v>47838</v>
      </c>
      <c r="R28" s="72">
        <f t="shared" si="6"/>
        <v>9150</v>
      </c>
      <c r="S28" s="8">
        <f t="shared" si="7"/>
        <v>19.127053806597267</v>
      </c>
    </row>
    <row r="29" spans="1:19" ht="16" x14ac:dyDescent="0.2">
      <c r="A29" s="4"/>
      <c r="B29" s="50" t="s">
        <v>23</v>
      </c>
      <c r="C29" s="50"/>
      <c r="D29" s="50"/>
      <c r="E29" s="49">
        <v>37720</v>
      </c>
      <c r="F29" s="49">
        <v>33327</v>
      </c>
      <c r="G29" s="49">
        <f t="shared" si="8"/>
        <v>4393</v>
      </c>
      <c r="H29" s="51">
        <f t="shared" si="9"/>
        <v>13.18150448585231</v>
      </c>
      <c r="I29" s="9">
        <f t="shared" si="10"/>
        <v>11.14275248437297</v>
      </c>
      <c r="J29" s="8">
        <f t="shared" si="11"/>
        <v>9.1125845922482736</v>
      </c>
      <c r="K29" s="68"/>
      <c r="L29" s="122" t="s">
        <v>101</v>
      </c>
      <c r="M29" s="123"/>
      <c r="N29" s="123"/>
      <c r="O29" s="50"/>
      <c r="P29" s="13">
        <v>-10495</v>
      </c>
      <c r="Q29" s="13">
        <v>-13313</v>
      </c>
      <c r="R29" s="13">
        <f t="shared" si="6"/>
        <v>2818</v>
      </c>
      <c r="S29" s="12">
        <f t="shared" si="7"/>
        <v>-21.167280102155789</v>
      </c>
    </row>
    <row r="30" spans="1:19" ht="16" x14ac:dyDescent="0.2">
      <c r="A30" s="4"/>
      <c r="B30" s="50" t="s">
        <v>24</v>
      </c>
      <c r="C30" s="50"/>
      <c r="D30" s="50"/>
      <c r="E30" s="49">
        <v>5522</v>
      </c>
      <c r="F30" s="49">
        <v>5966</v>
      </c>
      <c r="G30" s="13">
        <f t="shared" si="8"/>
        <v>-444</v>
      </c>
      <c r="H30" s="51">
        <f t="shared" si="9"/>
        <v>-7.4421723097552794</v>
      </c>
      <c r="I30" s="9">
        <f t="shared" si="10"/>
        <v>1.6312375190537525</v>
      </c>
      <c r="J30" s="8">
        <f t="shared" si="11"/>
        <v>1.6312803335839769</v>
      </c>
      <c r="K30" s="68"/>
      <c r="L30" s="122" t="s">
        <v>102</v>
      </c>
      <c r="M30" s="123"/>
      <c r="N30" s="123"/>
      <c r="O30" s="50"/>
      <c r="P30" s="13">
        <v>-624</v>
      </c>
      <c r="Q30" s="13">
        <v>-721</v>
      </c>
      <c r="R30" s="13">
        <f t="shared" si="6"/>
        <v>97</v>
      </c>
      <c r="S30" s="12">
        <f t="shared" si="7"/>
        <v>-13.453536754507628</v>
      </c>
    </row>
    <row r="31" spans="1:19" ht="16" x14ac:dyDescent="0.2">
      <c r="A31" s="4"/>
      <c r="B31" s="50" t="s">
        <v>25</v>
      </c>
      <c r="C31" s="50"/>
      <c r="D31" s="50"/>
      <c r="E31" s="49">
        <v>5980</v>
      </c>
      <c r="F31" s="49">
        <v>11964</v>
      </c>
      <c r="G31" s="13">
        <f t="shared" si="8"/>
        <v>-5984</v>
      </c>
      <c r="H31" s="51">
        <f t="shared" si="9"/>
        <v>-50.016716817118024</v>
      </c>
      <c r="I31" s="9">
        <f t="shared" si="10"/>
        <v>1.766533930449373</v>
      </c>
      <c r="J31" s="8">
        <f t="shared" si="11"/>
        <v>3.2713104108278079</v>
      </c>
      <c r="K31" s="68"/>
      <c r="L31" s="122" t="s">
        <v>103</v>
      </c>
      <c r="M31" s="123"/>
      <c r="N31" s="50"/>
      <c r="O31" s="50"/>
      <c r="P31" s="13">
        <v>-1001</v>
      </c>
      <c r="Q31" s="13">
        <v>-1871</v>
      </c>
      <c r="R31" s="13">
        <f t="shared" si="6"/>
        <v>870</v>
      </c>
      <c r="S31" s="12">
        <f t="shared" si="7"/>
        <v>-46.499198289684664</v>
      </c>
    </row>
    <row r="32" spans="1:19" ht="16" x14ac:dyDescent="0.2">
      <c r="A32" s="4"/>
      <c r="B32" s="50" t="s">
        <v>26</v>
      </c>
      <c r="C32" s="50"/>
      <c r="D32" s="50"/>
      <c r="E32" s="16">
        <v>10260</v>
      </c>
      <c r="F32" s="16">
        <v>8784</v>
      </c>
      <c r="G32" s="16">
        <f t="shared" si="8"/>
        <v>1476</v>
      </c>
      <c r="H32" s="17">
        <f t="shared" si="9"/>
        <v>16.803278688524589</v>
      </c>
      <c r="I32" s="29">
        <f t="shared" si="10"/>
        <v>3.0308759408713324</v>
      </c>
      <c r="J32" s="30">
        <f t="shared" si="11"/>
        <v>2.4018046346298449</v>
      </c>
      <c r="K32" s="68"/>
      <c r="L32" s="122" t="s">
        <v>104</v>
      </c>
      <c r="M32" s="123"/>
      <c r="N32" s="123"/>
      <c r="O32" s="50"/>
      <c r="P32" s="49">
        <v>1634</v>
      </c>
      <c r="Q32" s="49">
        <v>353</v>
      </c>
      <c r="R32" s="49">
        <f t="shared" si="6"/>
        <v>1281</v>
      </c>
      <c r="S32" s="8">
        <f t="shared" si="7"/>
        <v>362.88951841359778</v>
      </c>
    </row>
    <row r="33" spans="1:19" ht="16" x14ac:dyDescent="0.2">
      <c r="A33" s="4"/>
      <c r="B33" s="50" t="s">
        <v>27</v>
      </c>
      <c r="C33" s="50"/>
      <c r="D33" s="50"/>
      <c r="E33" s="22">
        <v>105718</v>
      </c>
      <c r="F33" s="22">
        <v>115929</v>
      </c>
      <c r="G33" s="31">
        <f t="shared" si="8"/>
        <v>-10211</v>
      </c>
      <c r="H33" s="54">
        <f t="shared" si="9"/>
        <v>-8.8079772964486871</v>
      </c>
      <c r="I33" s="57">
        <f t="shared" si="10"/>
        <v>31.229838471445959</v>
      </c>
      <c r="J33" s="58">
        <f t="shared" si="11"/>
        <v>31.698407273224415</v>
      </c>
      <c r="K33" s="68"/>
      <c r="L33" s="4" t="s">
        <v>105</v>
      </c>
      <c r="M33" s="50"/>
      <c r="N33" s="50"/>
      <c r="O33" s="50"/>
      <c r="P33" s="71">
        <v>-1078</v>
      </c>
      <c r="Q33" s="71">
        <v>-745</v>
      </c>
      <c r="R33" s="71">
        <f t="shared" si="6"/>
        <v>-333</v>
      </c>
      <c r="S33" s="30">
        <f t="shared" si="7"/>
        <v>44.697986577181211</v>
      </c>
    </row>
    <row r="34" spans="1:19" ht="16" x14ac:dyDescent="0.2">
      <c r="A34" s="4"/>
      <c r="B34" s="50"/>
      <c r="C34" s="50"/>
      <c r="D34" s="50"/>
      <c r="E34" s="50"/>
      <c r="F34" s="50"/>
      <c r="G34" s="50"/>
      <c r="H34" s="50"/>
      <c r="I34" s="50"/>
      <c r="J34" s="52"/>
      <c r="K34" s="68"/>
      <c r="L34" s="122" t="s">
        <v>106</v>
      </c>
      <c r="M34" s="123"/>
      <c r="N34" s="123"/>
      <c r="O34" s="50"/>
      <c r="P34" s="37">
        <f>SUM(P26:P33)</f>
        <v>45896</v>
      </c>
      <c r="Q34" s="37">
        <f>SUM(Q26:Q33)</f>
        <v>16066</v>
      </c>
      <c r="R34" s="37">
        <f t="shared" si="6"/>
        <v>29830</v>
      </c>
      <c r="S34" s="65">
        <f t="shared" si="7"/>
        <v>185.67160463089755</v>
      </c>
    </row>
    <row r="35" spans="1:19" ht="16" x14ac:dyDescent="0.2">
      <c r="A35" s="4"/>
      <c r="B35" s="50"/>
      <c r="C35" s="50"/>
      <c r="D35" s="50"/>
      <c r="E35" s="50"/>
      <c r="F35" s="50"/>
      <c r="G35" s="50"/>
      <c r="H35" s="50"/>
      <c r="I35" s="50"/>
      <c r="J35" s="52"/>
      <c r="K35" s="68"/>
      <c r="L35" s="4"/>
      <c r="M35" s="50"/>
      <c r="N35" s="50"/>
      <c r="O35" s="50"/>
      <c r="P35" s="50"/>
      <c r="Q35" s="50"/>
      <c r="R35" s="50"/>
      <c r="S35" s="52"/>
    </row>
    <row r="36" spans="1:19" ht="16" x14ac:dyDescent="0.2">
      <c r="A36" s="4" t="s">
        <v>28</v>
      </c>
      <c r="B36" s="50"/>
      <c r="C36" s="50"/>
      <c r="D36" s="50"/>
      <c r="E36" s="50"/>
      <c r="F36" s="50"/>
      <c r="G36" s="50"/>
      <c r="H36" s="50"/>
      <c r="I36" s="50"/>
      <c r="J36" s="52"/>
      <c r="K36" s="68"/>
      <c r="L36" s="4" t="s">
        <v>87</v>
      </c>
      <c r="M36" s="50"/>
      <c r="N36" s="50"/>
      <c r="O36" s="50"/>
      <c r="P36" s="50"/>
      <c r="Q36" s="50"/>
      <c r="R36" s="50"/>
      <c r="S36" s="52"/>
    </row>
    <row r="37" spans="1:19" ht="16" x14ac:dyDescent="0.2">
      <c r="A37" s="4"/>
      <c r="B37" s="50" t="s">
        <v>26</v>
      </c>
      <c r="C37" s="50"/>
      <c r="D37" s="50"/>
      <c r="E37" s="49">
        <v>91807</v>
      </c>
      <c r="F37" s="49">
        <v>93735</v>
      </c>
      <c r="G37" s="13">
        <f>E37-F37</f>
        <v>-1928</v>
      </c>
      <c r="H37" s="51">
        <f>(G37/F37)*100</f>
        <v>-2.0568624313223447</v>
      </c>
      <c r="I37" s="9">
        <f>(E37/$E$52)*100</f>
        <v>27.120431530562811</v>
      </c>
      <c r="J37" s="8">
        <f>(F37/$F$52)*100</f>
        <v>25.629913186137127</v>
      </c>
      <c r="K37" s="68"/>
      <c r="L37" s="122" t="s">
        <v>107</v>
      </c>
      <c r="M37" s="123"/>
      <c r="N37" s="123"/>
      <c r="O37" s="50"/>
      <c r="P37" s="49">
        <v>781</v>
      </c>
      <c r="Q37" s="49">
        <v>669</v>
      </c>
      <c r="R37" s="49">
        <f t="shared" ref="R37:R45" si="12">P37-Q37</f>
        <v>112</v>
      </c>
      <c r="S37" s="8">
        <f t="shared" ref="S37:S45" si="13">(R37/Q37)*100</f>
        <v>16.741405082212257</v>
      </c>
    </row>
    <row r="38" spans="1:19" ht="16" x14ac:dyDescent="0.2">
      <c r="A38" s="4"/>
      <c r="B38" s="50" t="s">
        <v>29</v>
      </c>
      <c r="C38" s="50"/>
      <c r="D38" s="50"/>
      <c r="E38" s="16">
        <v>50503</v>
      </c>
      <c r="F38" s="16">
        <v>48914</v>
      </c>
      <c r="G38" s="16">
        <f>E38-F38</f>
        <v>1589</v>
      </c>
      <c r="H38" s="18">
        <f>(G38/F38)*100</f>
        <v>3.2485586948521896</v>
      </c>
      <c r="I38" s="29">
        <f>(E38/$E$52)*100</f>
        <v>14.91894031596734</v>
      </c>
      <c r="J38" s="30">
        <f>(F38/$F$52)*100</f>
        <v>13.374530043065144</v>
      </c>
      <c r="K38" s="68"/>
      <c r="L38" s="122" t="s">
        <v>108</v>
      </c>
      <c r="M38" s="123"/>
      <c r="N38" s="123"/>
      <c r="O38" s="123"/>
      <c r="P38" s="13">
        <v>-2817</v>
      </c>
      <c r="Q38" s="13">
        <v>-2527</v>
      </c>
      <c r="R38" s="13">
        <f t="shared" si="12"/>
        <v>-290</v>
      </c>
      <c r="S38" s="8">
        <f t="shared" si="13"/>
        <v>11.476058567471311</v>
      </c>
    </row>
    <row r="39" spans="1:19" ht="16" x14ac:dyDescent="0.2">
      <c r="A39" s="4"/>
      <c r="B39" s="50" t="s">
        <v>30</v>
      </c>
      <c r="C39" s="50"/>
      <c r="D39" s="50"/>
      <c r="E39" s="37">
        <v>142310</v>
      </c>
      <c r="F39" s="37">
        <v>142649</v>
      </c>
      <c r="G39" s="38">
        <f>E39-F39</f>
        <v>-339</v>
      </c>
      <c r="H39" s="59">
        <f>(G39/F39)*100</f>
        <v>-0.2376462505871054</v>
      </c>
      <c r="I39" s="64">
        <f>(E39/$E$52)*100</f>
        <v>42.039371846530152</v>
      </c>
      <c r="J39" s="65">
        <f>(F39/$F$52)*100</f>
        <v>39.004443229202266</v>
      </c>
      <c r="K39" s="68"/>
      <c r="L39" s="122" t="s">
        <v>109</v>
      </c>
      <c r="M39" s="123"/>
      <c r="N39" s="123"/>
      <c r="O39" s="50"/>
      <c r="P39" s="13">
        <v>-14119</v>
      </c>
      <c r="Q39" s="13">
        <v>-13712</v>
      </c>
      <c r="R39" s="13">
        <f t="shared" si="12"/>
        <v>-407</v>
      </c>
      <c r="S39" s="8">
        <f t="shared" si="13"/>
        <v>2.9682030338389733</v>
      </c>
    </row>
    <row r="40" spans="1:19" ht="17" thickBot="1" x14ac:dyDescent="0.25">
      <c r="A40" s="4"/>
      <c r="B40" s="50" t="s">
        <v>31</v>
      </c>
      <c r="C40" s="50"/>
      <c r="D40" s="50"/>
      <c r="E40" s="24">
        <v>248028</v>
      </c>
      <c r="F40" s="24">
        <v>258578</v>
      </c>
      <c r="G40" s="25">
        <f>E40-F40</f>
        <v>-10550</v>
      </c>
      <c r="H40" s="61">
        <f>(G40/F40)*100</f>
        <v>-4.0800068064568524</v>
      </c>
      <c r="I40" s="62">
        <f>(E40/$E$52)*100</f>
        <v>73.269210317976103</v>
      </c>
      <c r="J40" s="63">
        <f>(F40/$F$52)*100</f>
        <v>70.702850502426685</v>
      </c>
      <c r="K40" s="68"/>
      <c r="L40" s="122" t="s">
        <v>110</v>
      </c>
      <c r="M40" s="123"/>
      <c r="N40" s="50"/>
      <c r="O40" s="50"/>
      <c r="P40" s="13">
        <v>-66897</v>
      </c>
      <c r="Q40" s="13">
        <v>-72738</v>
      </c>
      <c r="R40" s="13">
        <f t="shared" si="12"/>
        <v>5841</v>
      </c>
      <c r="S40" s="12">
        <f t="shared" si="13"/>
        <v>-8.0301905468943335</v>
      </c>
    </row>
    <row r="41" spans="1:19" ht="17" thickTop="1" x14ac:dyDescent="0.2">
      <c r="A41" s="4"/>
      <c r="B41" s="50"/>
      <c r="C41" s="50"/>
      <c r="D41" s="50"/>
      <c r="E41" s="50"/>
      <c r="F41" s="50"/>
      <c r="G41" s="50"/>
      <c r="H41" s="50"/>
      <c r="I41" s="50"/>
      <c r="J41" s="52"/>
      <c r="K41" s="68"/>
      <c r="L41" s="132" t="s">
        <v>111</v>
      </c>
      <c r="M41" s="133"/>
      <c r="N41" s="133"/>
      <c r="O41" s="50"/>
      <c r="P41" s="49">
        <v>6963</v>
      </c>
      <c r="Q41" s="49">
        <v>6969</v>
      </c>
      <c r="R41" s="13">
        <f t="shared" si="12"/>
        <v>-6</v>
      </c>
      <c r="S41" s="12">
        <f t="shared" si="13"/>
        <v>-8.6095566078346966E-2</v>
      </c>
    </row>
    <row r="42" spans="1:19" ht="16" x14ac:dyDescent="0.2">
      <c r="A42" s="43" t="s">
        <v>33</v>
      </c>
      <c r="B42" s="50"/>
      <c r="C42" s="50"/>
      <c r="D42" s="50"/>
      <c r="E42" s="50"/>
      <c r="F42" s="50"/>
      <c r="G42" s="50"/>
      <c r="H42" s="50"/>
      <c r="I42" s="50"/>
      <c r="J42" s="52"/>
      <c r="K42" s="68"/>
      <c r="L42" s="122" t="s">
        <v>112</v>
      </c>
      <c r="M42" s="123"/>
      <c r="N42" s="50"/>
      <c r="O42" s="50"/>
      <c r="P42" s="13">
        <v>-8805</v>
      </c>
      <c r="Q42" s="13">
        <v>-6500</v>
      </c>
      <c r="R42" s="13">
        <f t="shared" si="12"/>
        <v>-2305</v>
      </c>
      <c r="S42" s="8">
        <f t="shared" si="13"/>
        <v>35.46153846153846</v>
      </c>
    </row>
    <row r="43" spans="1:19" ht="16" x14ac:dyDescent="0.2">
      <c r="A43" s="4"/>
      <c r="B43" s="50" t="s">
        <v>32</v>
      </c>
      <c r="C43" s="50"/>
      <c r="D43" s="50"/>
      <c r="E43" s="50"/>
      <c r="F43" s="50"/>
      <c r="G43" s="50"/>
      <c r="H43" s="50"/>
      <c r="I43" s="50"/>
      <c r="J43" s="52"/>
      <c r="K43" s="68"/>
      <c r="L43" s="122" t="s">
        <v>113</v>
      </c>
      <c r="M43" s="123"/>
      <c r="N43" s="123"/>
      <c r="O43" s="50"/>
      <c r="P43" s="13">
        <v>-5977</v>
      </c>
      <c r="Q43" s="13">
        <v>-37</v>
      </c>
      <c r="R43" s="13">
        <f t="shared" si="12"/>
        <v>-5940</v>
      </c>
      <c r="S43" s="8">
        <f t="shared" si="13"/>
        <v>16054.054054054055</v>
      </c>
    </row>
    <row r="44" spans="1:19" ht="16" x14ac:dyDescent="0.2">
      <c r="A44" s="4"/>
      <c r="B44" s="50" t="s">
        <v>33</v>
      </c>
      <c r="C44" s="50"/>
      <c r="D44" s="50"/>
      <c r="E44" s="50"/>
      <c r="F44" s="50"/>
      <c r="G44" s="50"/>
      <c r="H44" s="50"/>
      <c r="I44" s="50"/>
      <c r="J44" s="52"/>
      <c r="K44" s="68"/>
      <c r="L44" s="4" t="s">
        <v>105</v>
      </c>
      <c r="M44" s="50"/>
      <c r="N44" s="50"/>
      <c r="O44" s="50"/>
      <c r="P44" s="71">
        <v>-105</v>
      </c>
      <c r="Q44" s="16">
        <v>0</v>
      </c>
      <c r="R44" s="71">
        <f t="shared" si="12"/>
        <v>-105</v>
      </c>
      <c r="S44" s="73" t="e">
        <f t="shared" si="13"/>
        <v>#DIV/0!</v>
      </c>
    </row>
    <row r="45" spans="1:19" ht="16.25" customHeight="1" x14ac:dyDescent="0.2">
      <c r="A45" s="4"/>
      <c r="B45" s="141" t="s">
        <v>34</v>
      </c>
      <c r="C45" s="50"/>
      <c r="D45" s="50"/>
      <c r="E45" s="142">
        <v>45174</v>
      </c>
      <c r="F45" s="142">
        <v>40201</v>
      </c>
      <c r="G45" s="142">
        <f>E45-F45</f>
        <v>4973</v>
      </c>
      <c r="H45" s="143">
        <f>(G45/F45)*100</f>
        <v>12.370339046292381</v>
      </c>
      <c r="I45" s="123">
        <f>(E45/$E$52)*100</f>
        <v>13.344716350187289</v>
      </c>
      <c r="J45" s="140">
        <f>(F45/$F$52)*100</f>
        <v>10.992138902180599</v>
      </c>
      <c r="K45" s="68"/>
      <c r="L45" s="122" t="s">
        <v>114</v>
      </c>
      <c r="M45" s="123"/>
      <c r="N45" s="50"/>
      <c r="O45" s="50"/>
      <c r="P45" s="38">
        <f>SUM(P37:P44)</f>
        <v>-90976</v>
      </c>
      <c r="Q45" s="38">
        <f>SUM(Q37:Q44)</f>
        <v>-87876</v>
      </c>
      <c r="R45" s="38">
        <f t="shared" si="12"/>
        <v>-3100</v>
      </c>
      <c r="S45" s="74">
        <f t="shared" si="13"/>
        <v>3.5276981200782922</v>
      </c>
    </row>
    <row r="46" spans="1:19" ht="14.5" customHeight="1" thickBot="1" x14ac:dyDescent="0.25">
      <c r="A46" s="4"/>
      <c r="B46" s="141"/>
      <c r="C46" s="50"/>
      <c r="D46" s="50"/>
      <c r="E46" s="123"/>
      <c r="F46" s="123"/>
      <c r="G46" s="123"/>
      <c r="H46" s="143"/>
      <c r="I46" s="123"/>
      <c r="J46" s="140"/>
      <c r="K46" s="68"/>
      <c r="L46" s="40"/>
      <c r="M46" s="41"/>
      <c r="N46" s="41"/>
      <c r="O46" s="41"/>
      <c r="P46" s="41"/>
      <c r="Q46" s="41"/>
      <c r="R46" s="41"/>
      <c r="S46" s="42"/>
    </row>
    <row r="47" spans="1:19" ht="16" x14ac:dyDescent="0.2">
      <c r="A47" s="4"/>
      <c r="B47" s="141"/>
      <c r="C47" s="50"/>
      <c r="D47" s="50"/>
      <c r="E47" s="123"/>
      <c r="F47" s="123"/>
      <c r="G47" s="123"/>
      <c r="H47" s="143"/>
      <c r="I47" s="123"/>
      <c r="J47" s="140"/>
      <c r="K47" s="68"/>
      <c r="L47" s="68"/>
      <c r="M47" s="68"/>
      <c r="N47" s="68"/>
      <c r="O47" s="68"/>
      <c r="P47" s="68"/>
      <c r="Q47" s="68"/>
      <c r="R47" s="68"/>
      <c r="S47" s="68"/>
    </row>
    <row r="48" spans="1:19" ht="19.25" customHeight="1" x14ac:dyDescent="0.2">
      <c r="A48" s="4"/>
      <c r="B48" s="141"/>
      <c r="C48" s="50"/>
      <c r="D48" s="50"/>
      <c r="E48" s="123"/>
      <c r="F48" s="123"/>
      <c r="G48" s="123"/>
      <c r="H48" s="143"/>
      <c r="I48" s="123"/>
      <c r="J48" s="140"/>
      <c r="K48" s="68"/>
      <c r="L48" s="68"/>
      <c r="M48" s="68"/>
      <c r="N48" s="68"/>
      <c r="O48" s="68"/>
      <c r="P48" s="68"/>
      <c r="Q48" s="68"/>
      <c r="R48" s="68"/>
      <c r="S48" s="68"/>
    </row>
    <row r="49" spans="1:19" ht="17" x14ac:dyDescent="0.2">
      <c r="A49" s="4"/>
      <c r="B49" s="53" t="s">
        <v>35</v>
      </c>
      <c r="C49" s="50"/>
      <c r="D49" s="50"/>
      <c r="E49" s="49">
        <v>45898</v>
      </c>
      <c r="F49" s="49">
        <v>70400</v>
      </c>
      <c r="G49" s="13">
        <f>E49-F49</f>
        <v>-24502</v>
      </c>
      <c r="H49" s="9">
        <f>(G49/F49)*100</f>
        <v>-34.803977272727273</v>
      </c>
      <c r="I49" s="50">
        <f>(E49/$E$52)*100</f>
        <v>13.558591026716609</v>
      </c>
      <c r="J49" s="52">
        <f>(F49/$F$52)*100</f>
        <v>19.249436051678174</v>
      </c>
      <c r="K49" s="68"/>
      <c r="L49" s="68"/>
      <c r="M49" s="68"/>
      <c r="N49" s="68"/>
      <c r="O49" s="68"/>
      <c r="P49" s="68"/>
      <c r="Q49" s="68"/>
      <c r="R49" s="68"/>
      <c r="S49" s="68"/>
    </row>
    <row r="50" spans="1:19" ht="15" customHeight="1" x14ac:dyDescent="0.2">
      <c r="A50" s="4"/>
      <c r="B50" s="53" t="s">
        <v>36</v>
      </c>
      <c r="C50" s="50"/>
      <c r="D50" s="50"/>
      <c r="E50" s="33">
        <v>-584</v>
      </c>
      <c r="F50" s="34">
        <v>-3454</v>
      </c>
      <c r="G50" s="34">
        <f>E50-F50</f>
        <v>2870</v>
      </c>
      <c r="H50" s="18">
        <f>(G50/F50)*100</f>
        <v>-83.092067168500293</v>
      </c>
      <c r="I50" s="35">
        <f>(E50/$E$52)*100</f>
        <v>-0.17251769488000568</v>
      </c>
      <c r="J50" s="36">
        <f>(F50/$F$52)*100</f>
        <v>-0.94442545628546037</v>
      </c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5.5" customHeight="1" x14ac:dyDescent="0.2">
      <c r="A51" s="4"/>
      <c r="B51" s="53" t="s">
        <v>37</v>
      </c>
      <c r="C51" s="50"/>
      <c r="D51" s="50"/>
      <c r="E51" s="37">
        <v>90488</v>
      </c>
      <c r="F51" s="37">
        <v>107147</v>
      </c>
      <c r="G51" s="38">
        <f>E51-F51</f>
        <v>-16659</v>
      </c>
      <c r="H51" s="59">
        <f>(G51/F51)*100</f>
        <v>-15.547798818445688</v>
      </c>
      <c r="I51" s="66">
        <f>(E51/$E$52)*100</f>
        <v>26.730789682023893</v>
      </c>
      <c r="J51" s="67">
        <f>(F51/$F$52)*100</f>
        <v>29.297149497573315</v>
      </c>
      <c r="K51" s="68"/>
      <c r="L51" s="68"/>
      <c r="M51" s="68"/>
      <c r="N51" s="68"/>
      <c r="O51" s="68"/>
      <c r="P51" s="68"/>
      <c r="Q51" s="68"/>
      <c r="R51" s="68"/>
      <c r="S51" s="68"/>
    </row>
    <row r="52" spans="1:19" ht="35" thickBot="1" x14ac:dyDescent="0.25">
      <c r="A52" s="4"/>
      <c r="B52" s="53" t="s">
        <v>38</v>
      </c>
      <c r="C52" s="50"/>
      <c r="D52" s="50"/>
      <c r="E52" s="24">
        <v>338516</v>
      </c>
      <c r="F52" s="24">
        <v>365725</v>
      </c>
      <c r="G52" s="25">
        <f>E52-F52</f>
        <v>-27209</v>
      </c>
      <c r="H52" s="61">
        <f>(G52/F52)*100</f>
        <v>-7.4397429762799918</v>
      </c>
      <c r="I52" s="39">
        <f>(E52/$E$52)*100</f>
        <v>100</v>
      </c>
      <c r="J52" s="27">
        <f>(F52/$F$52)*100</f>
        <v>100</v>
      </c>
      <c r="K52" s="68"/>
      <c r="L52" s="68"/>
      <c r="M52" s="68"/>
      <c r="N52" s="68"/>
      <c r="O52" s="68"/>
      <c r="P52" s="68"/>
      <c r="Q52" s="68"/>
      <c r="R52" s="68"/>
      <c r="S52" s="68"/>
    </row>
    <row r="53" spans="1:19" ht="18" thickTop="1" thickBot="1" x14ac:dyDescent="0.25">
      <c r="A53" s="40"/>
      <c r="B53" s="41"/>
      <c r="C53" s="41"/>
      <c r="D53" s="41"/>
      <c r="E53" s="41"/>
      <c r="F53" s="41"/>
      <c r="G53" s="41"/>
      <c r="H53" s="41"/>
      <c r="I53" s="41"/>
      <c r="J53" s="42"/>
      <c r="K53" s="68"/>
      <c r="L53" s="68"/>
      <c r="M53" s="68"/>
      <c r="N53" s="68"/>
      <c r="O53" s="68"/>
      <c r="P53" s="68"/>
      <c r="Q53" s="68"/>
      <c r="R53" s="68"/>
      <c r="S53" s="68"/>
    </row>
    <row r="54" spans="1:19" ht="17" thickBot="1" x14ac:dyDescent="0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19" ht="16" x14ac:dyDescent="0.2">
      <c r="A55" s="126" t="s">
        <v>40</v>
      </c>
      <c r="B55" s="127"/>
      <c r="C55" s="127"/>
      <c r="D55" s="127"/>
      <c r="E55" s="127"/>
      <c r="F55" s="127"/>
      <c r="G55" s="127"/>
      <c r="H55" s="128"/>
      <c r="I55" s="68"/>
      <c r="J55" s="126" t="s">
        <v>0</v>
      </c>
      <c r="K55" s="127"/>
      <c r="L55" s="127"/>
      <c r="M55" s="127"/>
      <c r="N55" s="127"/>
      <c r="O55" s="127"/>
      <c r="P55" s="127"/>
      <c r="Q55" s="127"/>
      <c r="R55" s="75"/>
      <c r="S55" s="76"/>
    </row>
    <row r="56" spans="1:19" ht="16" x14ac:dyDescent="0.2">
      <c r="A56" s="129" t="s">
        <v>41</v>
      </c>
      <c r="B56" s="130"/>
      <c r="C56" s="130"/>
      <c r="D56" s="130"/>
      <c r="E56" s="130"/>
      <c r="F56" s="130"/>
      <c r="G56" s="130"/>
      <c r="H56" s="131"/>
      <c r="I56" s="47"/>
      <c r="J56" s="129" t="s">
        <v>119</v>
      </c>
      <c r="K56" s="130"/>
      <c r="L56" s="130"/>
      <c r="M56" s="130"/>
      <c r="N56" s="130"/>
      <c r="O56" s="130"/>
      <c r="P56" s="130"/>
      <c r="Q56" s="130"/>
      <c r="R56" s="50"/>
      <c r="S56" s="52"/>
    </row>
    <row r="57" spans="1:19" ht="15.5" customHeight="1" x14ac:dyDescent="0.2">
      <c r="A57" s="146" t="s">
        <v>147</v>
      </c>
      <c r="B57" s="146"/>
      <c r="C57" s="146"/>
      <c r="D57" s="146"/>
      <c r="E57" s="146"/>
      <c r="F57" s="146"/>
      <c r="G57" s="146"/>
      <c r="H57" s="131"/>
      <c r="I57" s="68"/>
      <c r="J57" s="129" t="s">
        <v>147</v>
      </c>
      <c r="K57" s="130"/>
      <c r="L57" s="130"/>
      <c r="M57" s="130"/>
      <c r="N57" s="130"/>
      <c r="O57" s="130"/>
      <c r="P57" s="130"/>
      <c r="Q57" s="130"/>
      <c r="R57" s="50"/>
      <c r="S57" s="52"/>
    </row>
    <row r="58" spans="1:19" ht="16" x14ac:dyDescent="0.2">
      <c r="A58" s="4"/>
      <c r="B58" s="50"/>
      <c r="C58" s="50"/>
      <c r="D58" s="50"/>
      <c r="E58" s="50"/>
      <c r="F58" s="68"/>
      <c r="G58" s="130" t="s">
        <v>80</v>
      </c>
      <c r="H58" s="131"/>
      <c r="I58" s="68"/>
      <c r="J58" s="4" t="s">
        <v>42</v>
      </c>
      <c r="K58" s="50"/>
      <c r="L58" s="50"/>
      <c r="M58" s="50"/>
      <c r="N58" s="50"/>
      <c r="O58" s="50"/>
      <c r="P58" s="50"/>
      <c r="Q58" s="50"/>
      <c r="R58" s="124" t="s">
        <v>80</v>
      </c>
      <c r="S58" s="125"/>
    </row>
    <row r="59" spans="1:19" ht="16" x14ac:dyDescent="0.2">
      <c r="A59" s="4" t="s">
        <v>42</v>
      </c>
      <c r="B59" s="50"/>
      <c r="C59" s="5">
        <v>2019</v>
      </c>
      <c r="D59" s="5">
        <v>2018</v>
      </c>
      <c r="E59" s="5" t="s">
        <v>4</v>
      </c>
      <c r="F59" s="5" t="s">
        <v>5</v>
      </c>
      <c r="G59" s="5">
        <v>2019</v>
      </c>
      <c r="H59" s="6">
        <v>2018</v>
      </c>
      <c r="I59" s="68"/>
      <c r="J59" s="4"/>
      <c r="K59" s="50"/>
      <c r="L59" s="50"/>
      <c r="M59" s="50"/>
      <c r="N59" s="5">
        <v>2019</v>
      </c>
      <c r="O59" s="5">
        <v>2018</v>
      </c>
      <c r="P59" s="5" t="s">
        <v>4</v>
      </c>
      <c r="Q59" s="5" t="s">
        <v>5</v>
      </c>
      <c r="R59" s="5">
        <v>2019</v>
      </c>
      <c r="S59" s="6">
        <v>2018</v>
      </c>
    </row>
    <row r="60" spans="1:19" ht="16" x14ac:dyDescent="0.2">
      <c r="A60" s="4" t="s">
        <v>43</v>
      </c>
      <c r="B60" s="50"/>
      <c r="C60" s="50"/>
      <c r="D60" s="50"/>
      <c r="E60" s="50"/>
      <c r="F60" s="50"/>
      <c r="G60" s="50"/>
      <c r="H60" s="52"/>
      <c r="I60" s="68"/>
      <c r="J60" s="4" t="s">
        <v>82</v>
      </c>
      <c r="K60" s="50"/>
      <c r="L60" s="50"/>
      <c r="M60" s="50"/>
      <c r="N60" s="49">
        <f>C80</f>
        <v>55256</v>
      </c>
      <c r="O60" s="49">
        <v>59531</v>
      </c>
      <c r="P60" s="13">
        <f>N60-O60</f>
        <v>-4275</v>
      </c>
      <c r="Q60" s="51">
        <f>(P60/O60)*100</f>
        <v>-7.1811325191916815</v>
      </c>
      <c r="R60" s="9">
        <f>(N60/$N$75)*100</f>
        <v>95.208229233075443</v>
      </c>
      <c r="S60" s="8">
        <f>(O60/$O$75)*100</f>
        <v>105.35527829395627</v>
      </c>
    </row>
    <row r="61" spans="1:19" ht="16" x14ac:dyDescent="0.2">
      <c r="A61" s="4"/>
      <c r="B61" s="50" t="s">
        <v>67</v>
      </c>
      <c r="C61" s="49">
        <v>213883</v>
      </c>
      <c r="D61" s="49">
        <v>225847</v>
      </c>
      <c r="E61" s="13">
        <f>(C61-D61)</f>
        <v>-11964</v>
      </c>
      <c r="F61" s="51">
        <f>(E61/D61)*100</f>
        <v>-5.2973915969660874</v>
      </c>
      <c r="G61" s="9">
        <f>(C61/$C$63)*100</f>
        <v>82.207676401177679</v>
      </c>
      <c r="H61" s="8">
        <f>(D61/$D$63)*100</f>
        <v>85.034356821476308</v>
      </c>
      <c r="I61" s="68"/>
      <c r="J61" s="122" t="s">
        <v>120</v>
      </c>
      <c r="K61" s="123"/>
      <c r="L61" s="123"/>
      <c r="M61" s="50"/>
      <c r="N61" s="50"/>
      <c r="O61" s="50"/>
      <c r="P61" s="50"/>
      <c r="Q61" s="50"/>
      <c r="R61" s="50"/>
      <c r="S61" s="52"/>
    </row>
    <row r="62" spans="1:19" ht="16" x14ac:dyDescent="0.2">
      <c r="A62" s="4"/>
      <c r="B62" s="50" t="s">
        <v>68</v>
      </c>
      <c r="C62" s="16">
        <v>46291</v>
      </c>
      <c r="D62" s="16">
        <v>39748</v>
      </c>
      <c r="E62" s="16">
        <f>(C62-D62)</f>
        <v>6543</v>
      </c>
      <c r="F62" s="18">
        <f>(E62/D62)*100</f>
        <v>16.461205595250075</v>
      </c>
      <c r="G62" s="29">
        <f>(C62/$C$63)*100</f>
        <v>17.792323598822328</v>
      </c>
      <c r="H62" s="30">
        <f>(D62/$D$63)*100</f>
        <v>14.965643178523692</v>
      </c>
      <c r="I62" s="68"/>
      <c r="J62" s="122" t="s">
        <v>121</v>
      </c>
      <c r="K62" s="123"/>
      <c r="L62" s="123"/>
      <c r="M62" s="50"/>
      <c r="N62" s="13">
        <v>-408</v>
      </c>
      <c r="O62" s="13">
        <v>-525</v>
      </c>
      <c r="P62" s="49">
        <f>N62-O62</f>
        <v>117</v>
      </c>
      <c r="Q62" s="51">
        <f>(P62/O62)*100</f>
        <v>-22.285714285714285</v>
      </c>
      <c r="R62" s="51">
        <f>(N62/$N$75)*100</f>
        <v>-0.70299981046573734</v>
      </c>
      <c r="S62" s="12">
        <f>(O62/$O$75)*100</f>
        <v>-0.92912131669763731</v>
      </c>
    </row>
    <row r="63" spans="1:19" ht="16" x14ac:dyDescent="0.2">
      <c r="A63" s="4"/>
      <c r="B63" s="20" t="s">
        <v>69</v>
      </c>
      <c r="C63" s="22">
        <f>SUM(C61:C62)</f>
        <v>260174</v>
      </c>
      <c r="D63" s="22">
        <f>SUM(D61:D62)</f>
        <v>265595</v>
      </c>
      <c r="E63" s="31">
        <f>(C63-D63)</f>
        <v>-5421</v>
      </c>
      <c r="F63" s="77">
        <f>(E63/D63)*100</f>
        <v>-2.0410775805267418</v>
      </c>
      <c r="G63" s="78">
        <f>(C63/$C$63)*100</f>
        <v>100</v>
      </c>
      <c r="H63" s="79">
        <f>(D63/$D$63)*100</f>
        <v>100</v>
      </c>
      <c r="I63" s="68"/>
      <c r="J63" s="4"/>
      <c r="K63" s="50"/>
      <c r="L63" s="50"/>
      <c r="M63" s="50"/>
      <c r="N63" s="50"/>
      <c r="O63" s="50"/>
      <c r="P63" s="50"/>
      <c r="Q63" s="50"/>
      <c r="R63" s="50"/>
      <c r="S63" s="52"/>
    </row>
    <row r="64" spans="1:19" ht="16" x14ac:dyDescent="0.2">
      <c r="A64" s="4"/>
      <c r="B64" s="50"/>
      <c r="C64" s="50"/>
      <c r="D64" s="50"/>
      <c r="E64" s="50"/>
      <c r="F64" s="50"/>
      <c r="G64" s="50"/>
      <c r="H64" s="52"/>
      <c r="I64" s="68"/>
      <c r="J64" s="122" t="s">
        <v>122</v>
      </c>
      <c r="K64" s="123"/>
      <c r="L64" s="123"/>
      <c r="M64" s="123"/>
      <c r="N64" s="50"/>
      <c r="O64" s="50"/>
      <c r="P64" s="50"/>
      <c r="Q64" s="50"/>
      <c r="R64" s="50"/>
      <c r="S64" s="52"/>
    </row>
    <row r="65" spans="1:19" ht="16" x14ac:dyDescent="0.2">
      <c r="A65" s="4" t="s">
        <v>70</v>
      </c>
      <c r="B65" s="50"/>
      <c r="C65" s="50"/>
      <c r="D65" s="50"/>
      <c r="E65" s="50"/>
      <c r="F65" s="50"/>
      <c r="G65" s="50"/>
      <c r="H65" s="52"/>
      <c r="I65" s="68"/>
      <c r="J65" s="122" t="s">
        <v>131</v>
      </c>
      <c r="K65" s="123"/>
      <c r="L65" s="123"/>
      <c r="M65" s="50"/>
      <c r="N65" s="13">
        <v>-661</v>
      </c>
      <c r="O65" s="49">
        <v>523</v>
      </c>
      <c r="P65" s="13">
        <f>N65-O65</f>
        <v>-1184</v>
      </c>
      <c r="Q65" s="51">
        <f>(P65/O65)*100</f>
        <v>-226.38623326959845</v>
      </c>
      <c r="R65" s="51">
        <f>(N65/$N$75)*100</f>
        <v>-1.1389286145045401</v>
      </c>
      <c r="S65" s="8">
        <f>(O65/$O$75)*100</f>
        <v>0.92558180691974157</v>
      </c>
    </row>
    <row r="66" spans="1:19" ht="16" x14ac:dyDescent="0.2">
      <c r="A66" s="4"/>
      <c r="B66" s="80" t="s">
        <v>67</v>
      </c>
      <c r="C66" s="49">
        <v>144996</v>
      </c>
      <c r="D66" s="49">
        <v>148164</v>
      </c>
      <c r="E66" s="13">
        <f>(C66-D66)</f>
        <v>-3168</v>
      </c>
      <c r="F66" s="51">
        <f>(E66/D66)*100</f>
        <v>-2.1381712156799222</v>
      </c>
      <c r="G66" s="9">
        <f>(C66/$C$63)*100</f>
        <v>55.730395812033485</v>
      </c>
      <c r="H66" s="8">
        <f>(D66/$D$63)*100</f>
        <v>55.785688736610254</v>
      </c>
      <c r="I66" s="68"/>
      <c r="J66" s="122" t="s">
        <v>123</v>
      </c>
      <c r="K66" s="123"/>
      <c r="L66" s="123"/>
      <c r="M66" s="123"/>
      <c r="N66" s="16">
        <v>23</v>
      </c>
      <c r="O66" s="16">
        <v>382</v>
      </c>
      <c r="P66" s="71">
        <f>N66-O66</f>
        <v>-359</v>
      </c>
      <c r="Q66" s="18">
        <f>(P66/O66)*100</f>
        <v>-93.979057591623032</v>
      </c>
      <c r="R66" s="29">
        <f>(N66/$N$75)*100</f>
        <v>3.9629891276254797E-2</v>
      </c>
      <c r="S66" s="30">
        <f>(O66/$O$75)*100</f>
        <v>0.67604636757809045</v>
      </c>
    </row>
    <row r="67" spans="1:19" ht="16" x14ac:dyDescent="0.2">
      <c r="A67" s="4"/>
      <c r="B67" s="80" t="s">
        <v>68</v>
      </c>
      <c r="C67" s="16">
        <v>16786</v>
      </c>
      <c r="D67" s="16">
        <v>15592</v>
      </c>
      <c r="E67" s="71">
        <f>(C67-D67)</f>
        <v>1194</v>
      </c>
      <c r="F67" s="29">
        <f>(E67/D67)*100</f>
        <v>7.657773217034376</v>
      </c>
      <c r="G67" s="29">
        <f>(C67/$C$63)*100</f>
        <v>6.451836078931791</v>
      </c>
      <c r="H67" s="30">
        <f>(D67/$D$63)*100</f>
        <v>5.8705924433818408</v>
      </c>
      <c r="I67" s="68"/>
      <c r="J67" s="122" t="s">
        <v>124</v>
      </c>
      <c r="K67" s="123"/>
      <c r="L67" s="123"/>
      <c r="M67" s="123"/>
      <c r="N67" s="38">
        <f>SUM(N65:N66)</f>
        <v>-638</v>
      </c>
      <c r="O67" s="37">
        <f>SUM(O65:O66)</f>
        <v>905</v>
      </c>
      <c r="P67" s="38">
        <f>N67-O67</f>
        <v>-1543</v>
      </c>
      <c r="Q67" s="59">
        <f>(P67/O67)*100</f>
        <v>-170.49723756906076</v>
      </c>
      <c r="R67" s="81">
        <f>(N67/$N$75)*100</f>
        <v>-1.0992987232282854</v>
      </c>
      <c r="S67" s="65">
        <f>(O67/$O$75)*100</f>
        <v>1.6016281744978318</v>
      </c>
    </row>
    <row r="68" spans="1:19" ht="16" x14ac:dyDescent="0.2">
      <c r="A68" s="4"/>
      <c r="B68" s="82" t="s">
        <v>77</v>
      </c>
      <c r="C68" s="37">
        <f>SUM(C66:C67)</f>
        <v>161782</v>
      </c>
      <c r="D68" s="37">
        <f>SUM(D66:D67)</f>
        <v>163756</v>
      </c>
      <c r="E68" s="38">
        <f>(C68-D68)</f>
        <v>-1974</v>
      </c>
      <c r="F68" s="59">
        <f>(E68/D68)*100</f>
        <v>-1.2054520139720071</v>
      </c>
      <c r="G68" s="64">
        <f>(C68/$C$63)*100</f>
        <v>62.182231890965276</v>
      </c>
      <c r="H68" s="65">
        <f>(D68/$D$63)*100</f>
        <v>61.656281179992092</v>
      </c>
      <c r="I68" s="68"/>
      <c r="J68" s="4"/>
      <c r="K68" s="50"/>
      <c r="L68" s="50"/>
      <c r="M68" s="50"/>
      <c r="N68" s="50"/>
      <c r="O68" s="50"/>
      <c r="P68" s="50"/>
      <c r="Q68" s="50"/>
      <c r="R68" s="50"/>
      <c r="S68" s="52"/>
    </row>
    <row r="69" spans="1:19" ht="16" x14ac:dyDescent="0.2">
      <c r="A69" s="4"/>
      <c r="B69" s="82" t="s">
        <v>78</v>
      </c>
      <c r="C69" s="37">
        <f>C63-C68</f>
        <v>98392</v>
      </c>
      <c r="D69" s="37">
        <f>D63-D68</f>
        <v>101839</v>
      </c>
      <c r="E69" s="38">
        <f>(C69-D69)</f>
        <v>-3447</v>
      </c>
      <c r="F69" s="59">
        <f>(E69/D69)*100</f>
        <v>-3.3847543671874232</v>
      </c>
      <c r="G69" s="64">
        <f>(C69/$C$63)*100</f>
        <v>37.817768109034724</v>
      </c>
      <c r="H69" s="65">
        <f>(D69/$D$63)*100</f>
        <v>38.343718820007908</v>
      </c>
      <c r="I69" s="68"/>
      <c r="J69" s="122" t="s">
        <v>125</v>
      </c>
      <c r="K69" s="123"/>
      <c r="L69" s="123"/>
      <c r="M69" s="123"/>
      <c r="N69" s="50"/>
      <c r="O69" s="50"/>
      <c r="P69" s="50"/>
      <c r="Q69" s="50"/>
      <c r="R69" s="50"/>
      <c r="S69" s="52"/>
    </row>
    <row r="70" spans="1:19" ht="16" x14ac:dyDescent="0.2">
      <c r="A70" s="4"/>
      <c r="B70" s="50"/>
      <c r="C70" s="50"/>
      <c r="D70" s="50"/>
      <c r="E70" s="50"/>
      <c r="F70" s="50"/>
      <c r="G70" s="50"/>
      <c r="H70" s="52"/>
      <c r="I70" s="68"/>
      <c r="J70" s="122" t="s">
        <v>126</v>
      </c>
      <c r="K70" s="123"/>
      <c r="L70" s="123"/>
      <c r="M70" s="50"/>
      <c r="N70" s="49">
        <v>3802</v>
      </c>
      <c r="O70" s="13">
        <v>-3407</v>
      </c>
      <c r="P70" s="49">
        <f>N70-O70</f>
        <v>7209</v>
      </c>
      <c r="Q70" s="51">
        <f>(P70/O70)*100</f>
        <v>-211.59377751687703</v>
      </c>
      <c r="R70" s="9">
        <f>(N70/$N$75)*100</f>
        <v>6.5509933318400329</v>
      </c>
      <c r="S70" s="12">
        <f>(O70/$O$75)*100</f>
        <v>-6.0295549066454299</v>
      </c>
    </row>
    <row r="71" spans="1:19" ht="16" x14ac:dyDescent="0.2">
      <c r="A71" s="4" t="s">
        <v>71</v>
      </c>
      <c r="B71" s="50"/>
      <c r="C71" s="50"/>
      <c r="D71" s="50"/>
      <c r="E71" s="50"/>
      <c r="F71" s="50"/>
      <c r="G71" s="50"/>
      <c r="H71" s="52"/>
      <c r="I71" s="68"/>
      <c r="J71" s="122" t="s">
        <v>127</v>
      </c>
      <c r="K71" s="123"/>
      <c r="L71" s="123"/>
      <c r="M71" s="123"/>
      <c r="N71" s="16">
        <v>25</v>
      </c>
      <c r="O71" s="16">
        <v>1</v>
      </c>
      <c r="P71" s="16">
        <f>N71-O71</f>
        <v>24</v>
      </c>
      <c r="Q71" s="83">
        <f>(P71/O71)*100</f>
        <v>2400</v>
      </c>
      <c r="R71" s="29">
        <f>(N71/$N$75)*100</f>
        <v>4.3075968778537831E-2</v>
      </c>
      <c r="S71" s="84">
        <f>(O71/$O$75)*100</f>
        <v>1.7697548889478807E-3</v>
      </c>
    </row>
    <row r="72" spans="1:19" ht="16" x14ac:dyDescent="0.2">
      <c r="A72" s="4"/>
      <c r="B72" s="80" t="s">
        <v>72</v>
      </c>
      <c r="C72" s="49">
        <v>16217</v>
      </c>
      <c r="D72" s="49">
        <v>14236</v>
      </c>
      <c r="E72" s="49">
        <f>(C72-D72)</f>
        <v>1981</v>
      </c>
      <c r="F72" s="9">
        <f>(E72/D72)*100</f>
        <v>13.915425681371172</v>
      </c>
      <c r="G72" s="9">
        <f>(C72/$C$63)*100</f>
        <v>6.2331362857164816</v>
      </c>
      <c r="H72" s="8">
        <f>(D72/$D$63)*100</f>
        <v>5.3600406634161031</v>
      </c>
      <c r="I72" s="68"/>
      <c r="J72" s="122" t="s">
        <v>128</v>
      </c>
      <c r="K72" s="123"/>
      <c r="L72" s="123"/>
      <c r="M72" s="123"/>
      <c r="N72" s="37">
        <f>SUM(N70:N71)</f>
        <v>3827</v>
      </c>
      <c r="O72" s="38">
        <f>SUM(O70:O71)</f>
        <v>-3406</v>
      </c>
      <c r="P72" s="37">
        <f>N72-O72</f>
        <v>7233</v>
      </c>
      <c r="Q72" s="59">
        <f>(P72/O72)*100</f>
        <v>-212.36054022313567</v>
      </c>
      <c r="R72" s="85">
        <f>(N72/$N$75)*100</f>
        <v>6.5940693006185711</v>
      </c>
      <c r="S72" s="60">
        <f>(O72/$O$75)*100</f>
        <v>-6.0277851517564818</v>
      </c>
    </row>
    <row r="73" spans="1:19" ht="16" x14ac:dyDescent="0.2">
      <c r="A73" s="4"/>
      <c r="B73" s="80" t="s">
        <v>73</v>
      </c>
      <c r="C73" s="16">
        <v>18245</v>
      </c>
      <c r="D73" s="16">
        <v>16705</v>
      </c>
      <c r="E73" s="16">
        <f>(C73-D73)</f>
        <v>1540</v>
      </c>
      <c r="F73" s="29">
        <f>(E73/D73)*100</f>
        <v>9.2187967674349007</v>
      </c>
      <c r="G73" s="29">
        <f>(C73/$C$63)*100</f>
        <v>7.012614634821313</v>
      </c>
      <c r="H73" s="30">
        <f>(D73/$D$63)*100</f>
        <v>6.2896515371147803</v>
      </c>
      <c r="I73" s="68"/>
      <c r="J73" s="4"/>
      <c r="K73" s="50"/>
      <c r="L73" s="50"/>
      <c r="M73" s="50"/>
      <c r="N73" s="50"/>
      <c r="O73" s="50"/>
      <c r="P73" s="50"/>
      <c r="Q73" s="50"/>
      <c r="R73" s="50"/>
      <c r="S73" s="52"/>
    </row>
    <row r="74" spans="1:19" ht="16" x14ac:dyDescent="0.2">
      <c r="A74" s="4"/>
      <c r="B74" s="82" t="s">
        <v>79</v>
      </c>
      <c r="C74" s="22">
        <f>SUM(C72:C73)</f>
        <v>34462</v>
      </c>
      <c r="D74" s="22">
        <f>SUM(D72:D73)</f>
        <v>30941</v>
      </c>
      <c r="E74" s="22">
        <f>(C74-D74)</f>
        <v>3521</v>
      </c>
      <c r="F74" s="86">
        <f>(E74/D74)*100</f>
        <v>11.379722698038201</v>
      </c>
      <c r="G74" s="86">
        <f>(C74/$C$63)*100</f>
        <v>13.245750920537795</v>
      </c>
      <c r="H74" s="58">
        <f>(D74/$D$63)*100</f>
        <v>11.649692200530884</v>
      </c>
      <c r="I74" s="68"/>
      <c r="J74" s="122" t="s">
        <v>129</v>
      </c>
      <c r="K74" s="123"/>
      <c r="L74" s="123"/>
      <c r="M74" s="50"/>
      <c r="N74" s="87">
        <v>2781</v>
      </c>
      <c r="O74" s="88">
        <v>-3026</v>
      </c>
      <c r="P74" s="87">
        <f>N74-O74</f>
        <v>5807</v>
      </c>
      <c r="Q74" s="81">
        <f>(P74/O74)*100</f>
        <v>-191.90350297422341</v>
      </c>
      <c r="R74" s="85">
        <f>(N74/$N$75)*100</f>
        <v>4.7917707669245484</v>
      </c>
      <c r="S74" s="89">
        <f>(O74/$O$75)*100</f>
        <v>-5.3552782939562871</v>
      </c>
    </row>
    <row r="75" spans="1:19" ht="17" thickBot="1" x14ac:dyDescent="0.25">
      <c r="A75" s="4"/>
      <c r="B75" s="50"/>
      <c r="C75" s="50"/>
      <c r="D75" s="50"/>
      <c r="E75" s="50"/>
      <c r="F75" s="50"/>
      <c r="G75" s="50"/>
      <c r="H75" s="52"/>
      <c r="I75" s="68"/>
      <c r="J75" s="122" t="s">
        <v>130</v>
      </c>
      <c r="K75" s="123"/>
      <c r="L75" s="50"/>
      <c r="M75" s="50"/>
      <c r="N75" s="24">
        <v>58037</v>
      </c>
      <c r="O75" s="24">
        <v>56505</v>
      </c>
      <c r="P75" s="90">
        <f>N75-O75</f>
        <v>1532</v>
      </c>
      <c r="Q75" s="62">
        <f>(P75/O75)*100</f>
        <v>2.7112644898681535</v>
      </c>
      <c r="R75" s="91">
        <f>(N75/$N$75)*100</f>
        <v>100</v>
      </c>
      <c r="S75" s="92">
        <f>(O75/$O$75)*100</f>
        <v>100</v>
      </c>
    </row>
    <row r="76" spans="1:19" ht="18" thickTop="1" thickBot="1" x14ac:dyDescent="0.25">
      <c r="A76" s="4" t="s">
        <v>74</v>
      </c>
      <c r="B76" s="50"/>
      <c r="C76" s="49">
        <v>63930</v>
      </c>
      <c r="D76" s="49">
        <v>70898</v>
      </c>
      <c r="E76" s="13">
        <f>C76-D76</f>
        <v>-6968</v>
      </c>
      <c r="F76" s="51">
        <f>(E76/D76)*100</f>
        <v>-9.8282038985584919</v>
      </c>
      <c r="G76" s="9">
        <f>(C76/$C$63)*100</f>
        <v>24.572017188496929</v>
      </c>
      <c r="H76" s="8">
        <f>(D76/$D$63)*100</f>
        <v>26.694026619477025</v>
      </c>
      <c r="I76" s="68"/>
      <c r="J76" s="40"/>
      <c r="K76" s="41"/>
      <c r="L76" s="41"/>
      <c r="M76" s="41"/>
      <c r="N76" s="41"/>
      <c r="O76" s="41"/>
      <c r="P76" s="41"/>
      <c r="Q76" s="41"/>
      <c r="R76" s="41"/>
      <c r="S76" s="42"/>
    </row>
    <row r="77" spans="1:19" ht="16" x14ac:dyDescent="0.2">
      <c r="A77" s="4" t="s">
        <v>75</v>
      </c>
      <c r="B77" s="50"/>
      <c r="C77" s="16">
        <v>1807</v>
      </c>
      <c r="D77" s="16">
        <v>2005</v>
      </c>
      <c r="E77" s="71">
        <f>C77-D77</f>
        <v>-198</v>
      </c>
      <c r="F77" s="17">
        <f>(E77/D77)*100</f>
        <v>-9.8753117206982548</v>
      </c>
      <c r="G77" s="29">
        <f>(C77/$C$63)*100</f>
        <v>0.69453519567673938</v>
      </c>
      <c r="H77" s="30">
        <f>(D77/$D$63)*100</f>
        <v>0.75490878969860131</v>
      </c>
      <c r="I77" s="68"/>
      <c r="J77" s="50"/>
      <c r="K77" s="50"/>
      <c r="L77" s="50"/>
      <c r="M77" s="50"/>
      <c r="N77" s="50"/>
      <c r="O77" s="50"/>
      <c r="P77" s="50"/>
      <c r="Q77" s="50"/>
      <c r="R77" s="68"/>
      <c r="S77" s="68"/>
    </row>
    <row r="78" spans="1:19" ht="16" x14ac:dyDescent="0.2">
      <c r="A78" s="4" t="s">
        <v>76</v>
      </c>
      <c r="B78" s="50"/>
      <c r="C78" s="49">
        <f>SUM(C76:C77)</f>
        <v>65737</v>
      </c>
      <c r="D78" s="49">
        <f>SUM(D76:D77)</f>
        <v>72903</v>
      </c>
      <c r="E78" s="13">
        <f>C78-D78</f>
        <v>-7166</v>
      </c>
      <c r="F78" s="14">
        <f>(E78/D78)*100</f>
        <v>-9.8294994719010198</v>
      </c>
      <c r="G78" s="32">
        <f>(C78/$C$63)*100</f>
        <v>25.266552384173668</v>
      </c>
      <c r="H78" s="8">
        <f>(D78/$D$63)*100</f>
        <v>27.448935409175622</v>
      </c>
      <c r="I78" s="68"/>
      <c r="J78" s="50"/>
      <c r="K78" s="50"/>
      <c r="L78" s="50"/>
      <c r="M78" s="50"/>
      <c r="N78" s="50"/>
      <c r="O78" s="50"/>
      <c r="P78" s="50"/>
      <c r="Q78" s="50"/>
      <c r="R78" s="68"/>
      <c r="S78" s="68"/>
    </row>
    <row r="79" spans="1:19" ht="16" x14ac:dyDescent="0.2">
      <c r="A79" s="4" t="s">
        <v>81</v>
      </c>
      <c r="B79" s="50"/>
      <c r="C79" s="16">
        <v>10481</v>
      </c>
      <c r="D79" s="16">
        <v>13372</v>
      </c>
      <c r="E79" s="71">
        <f>C79-D79</f>
        <v>-2891</v>
      </c>
      <c r="F79" s="17">
        <f>(E79/D79)*100</f>
        <v>-21.619802572539633</v>
      </c>
      <c r="G79" s="29">
        <f>(C79/$C$63)*100</f>
        <v>4.0284578781892115</v>
      </c>
      <c r="H79" s="30">
        <f>(D79/$D$63)*100</f>
        <v>5.0347333345883767</v>
      </c>
      <c r="I79" s="68"/>
      <c r="J79" s="50"/>
      <c r="K79" s="50"/>
      <c r="L79" s="50"/>
      <c r="M79" s="50"/>
      <c r="N79" s="50"/>
      <c r="O79" s="50"/>
      <c r="P79" s="50"/>
      <c r="Q79" s="50"/>
      <c r="R79" s="68"/>
      <c r="S79" s="68"/>
    </row>
    <row r="80" spans="1:19" ht="17" thickBot="1" x14ac:dyDescent="0.25">
      <c r="A80" s="4" t="s">
        <v>82</v>
      </c>
      <c r="B80" s="50"/>
      <c r="C80" s="24">
        <f>C78-C79</f>
        <v>55256</v>
      </c>
      <c r="D80" s="24">
        <f>SUM(D78:D79)</f>
        <v>86275</v>
      </c>
      <c r="E80" s="93">
        <f>C80-D80</f>
        <v>-31019</v>
      </c>
      <c r="F80" s="56">
        <f>(E80/D80)*100</f>
        <v>-35.953636627064618</v>
      </c>
      <c r="G80" s="62">
        <f>(C80/$C$63)*100</f>
        <v>21.238094505984456</v>
      </c>
      <c r="H80" s="63">
        <f>(D80/$D$63)*100</f>
        <v>32.483668743763999</v>
      </c>
      <c r="I80" s="68"/>
      <c r="J80" s="50"/>
      <c r="K80" s="50"/>
      <c r="L80" s="50"/>
      <c r="M80" s="50"/>
      <c r="N80" s="50"/>
      <c r="O80" s="50"/>
      <c r="P80" s="50"/>
      <c r="Q80" s="50"/>
      <c r="R80" s="68"/>
      <c r="S80" s="68"/>
    </row>
    <row r="81" spans="1:19" ht="18" thickTop="1" thickBot="1" x14ac:dyDescent="0.25">
      <c r="A81" s="40"/>
      <c r="B81" s="41"/>
      <c r="C81" s="41"/>
      <c r="D81" s="41"/>
      <c r="E81" s="41"/>
      <c r="F81" s="41"/>
      <c r="G81" s="41"/>
      <c r="H81" s="42"/>
      <c r="I81" s="68"/>
      <c r="J81" s="50"/>
      <c r="K81" s="50"/>
      <c r="L81" s="50"/>
      <c r="M81" s="50"/>
      <c r="N81" s="50"/>
      <c r="O81" s="50"/>
      <c r="P81" s="50"/>
      <c r="Q81" s="50"/>
      <c r="R81" s="68"/>
      <c r="S81" s="68"/>
    </row>
    <row r="82" spans="1:19" ht="17" thickBot="1" x14ac:dyDescent="0.25">
      <c r="A82" s="50"/>
      <c r="B82" s="50"/>
      <c r="C82" s="50"/>
      <c r="D82" s="50"/>
      <c r="E82" s="50"/>
      <c r="F82" s="50"/>
      <c r="G82" s="50"/>
      <c r="H82" s="50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1:19" ht="16" x14ac:dyDescent="0.2">
      <c r="A83" s="126" t="s">
        <v>0</v>
      </c>
      <c r="B83" s="127"/>
      <c r="C83" s="127"/>
      <c r="D83" s="127"/>
      <c r="E83" s="127"/>
      <c r="F83" s="127"/>
      <c r="G83" s="127"/>
      <c r="H83" s="12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1:19" ht="16" x14ac:dyDescent="0.2">
      <c r="A84" s="129" t="s">
        <v>44</v>
      </c>
      <c r="B84" s="130"/>
      <c r="C84" s="130"/>
      <c r="D84" s="130"/>
      <c r="E84" s="130"/>
      <c r="F84" s="130"/>
      <c r="G84" s="130"/>
      <c r="H84" s="131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1:19" ht="16" x14ac:dyDescent="0.2">
      <c r="A85" s="129" t="s">
        <v>147</v>
      </c>
      <c r="B85" s="130"/>
      <c r="C85" s="130"/>
      <c r="D85" s="130"/>
      <c r="E85" s="130"/>
      <c r="F85" s="130"/>
      <c r="G85" s="130"/>
      <c r="H85" s="131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1:19" ht="16" x14ac:dyDescent="0.2">
      <c r="A86" s="4"/>
      <c r="B86" s="50"/>
      <c r="C86" s="50"/>
      <c r="D86" s="50"/>
      <c r="E86" s="50"/>
      <c r="F86" s="50"/>
      <c r="G86" s="50"/>
      <c r="H86" s="52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1:19" ht="17" thickBot="1" x14ac:dyDescent="0.25">
      <c r="A87" s="4" t="s">
        <v>2</v>
      </c>
      <c r="B87" s="50"/>
      <c r="C87" s="50"/>
      <c r="D87" s="50"/>
      <c r="E87" s="50"/>
      <c r="F87" s="50"/>
      <c r="G87" s="149" t="s">
        <v>47</v>
      </c>
      <c r="H87" s="150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1:19" ht="16" x14ac:dyDescent="0.2">
      <c r="A88" s="4"/>
      <c r="B88" s="50"/>
      <c r="C88" s="94">
        <v>2019</v>
      </c>
      <c r="D88" s="94">
        <v>2018</v>
      </c>
      <c r="E88" s="5" t="s">
        <v>45</v>
      </c>
      <c r="F88" s="5" t="s">
        <v>46</v>
      </c>
      <c r="G88" s="5">
        <v>2019</v>
      </c>
      <c r="H88" s="95">
        <v>2018</v>
      </c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1:19" ht="16.25" customHeight="1" x14ac:dyDescent="0.2">
      <c r="A89" s="4" t="s">
        <v>60</v>
      </c>
      <c r="B89" s="50"/>
      <c r="C89" s="16">
        <v>107147</v>
      </c>
      <c r="D89" s="23">
        <v>134047</v>
      </c>
      <c r="E89" s="50"/>
      <c r="F89" s="50"/>
      <c r="G89" s="50"/>
      <c r="H89" s="52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1:19" ht="16" x14ac:dyDescent="0.2">
      <c r="A90" s="4"/>
      <c r="B90" s="50"/>
      <c r="C90" s="49"/>
      <c r="D90" s="50"/>
      <c r="E90" s="50"/>
      <c r="F90" s="50"/>
      <c r="G90" s="50"/>
      <c r="H90" s="52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1:19" ht="16" x14ac:dyDescent="0.2">
      <c r="A91" s="96" t="s">
        <v>48</v>
      </c>
      <c r="B91" s="50"/>
      <c r="C91" s="49"/>
      <c r="D91" s="50"/>
      <c r="E91" s="50"/>
      <c r="F91" s="50"/>
      <c r="G91" s="50"/>
      <c r="H91" s="52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1:19" ht="14.5" customHeight="1" x14ac:dyDescent="0.2">
      <c r="A92" s="97" t="s">
        <v>55</v>
      </c>
      <c r="B92" s="98"/>
      <c r="C92" s="13">
        <v>40201</v>
      </c>
      <c r="D92" s="49">
        <v>35867</v>
      </c>
      <c r="E92" s="13">
        <f t="shared" ref="E92:E97" si="14">C92-D92</f>
        <v>4334</v>
      </c>
      <c r="F92" s="9">
        <f>(E92/D92)*100</f>
        <v>12.083530822204255</v>
      </c>
      <c r="G92" s="9">
        <f t="shared" ref="G92:G97" si="15">(C92/$C$114)*100</f>
        <v>44.426885332861815</v>
      </c>
      <c r="H92" s="8">
        <f t="shared" ref="H92:H97" si="16">(D92/$D$114)*100</f>
        <v>33.474572316537092</v>
      </c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1:19" ht="16" x14ac:dyDescent="0.2">
      <c r="A93" s="97" t="s">
        <v>49</v>
      </c>
      <c r="B93" s="50"/>
      <c r="C93" s="49">
        <v>781</v>
      </c>
      <c r="D93" s="49">
        <v>669</v>
      </c>
      <c r="E93" s="49">
        <f t="shared" si="14"/>
        <v>112</v>
      </c>
      <c r="F93" s="9">
        <f>(E93/D93)*100</f>
        <v>16.741405082212257</v>
      </c>
      <c r="G93" s="9">
        <f t="shared" si="15"/>
        <v>0.86309786933074006</v>
      </c>
      <c r="H93" s="8">
        <f t="shared" si="16"/>
        <v>0.62437585746684454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1:19" ht="16" x14ac:dyDescent="0.2">
      <c r="A94" s="151" t="s">
        <v>50</v>
      </c>
      <c r="B94" s="152"/>
      <c r="C94" s="99">
        <v>-2002</v>
      </c>
      <c r="D94" s="13">
        <v>-1778</v>
      </c>
      <c r="E94" s="13">
        <f t="shared" si="14"/>
        <v>-224</v>
      </c>
      <c r="F94" s="9">
        <f>(E94/D94)*100</f>
        <v>12.598425196850393</v>
      </c>
      <c r="G94" s="51">
        <f t="shared" si="15"/>
        <v>-2.2124480594111926</v>
      </c>
      <c r="H94" s="12">
        <f t="shared" si="16"/>
        <v>-1.6594025031032134</v>
      </c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1:19" ht="16" x14ac:dyDescent="0.2">
      <c r="A95" s="48" t="s">
        <v>51</v>
      </c>
      <c r="B95" s="50"/>
      <c r="C95" s="49">
        <v>6194</v>
      </c>
      <c r="D95" s="49">
        <v>5443</v>
      </c>
      <c r="E95" s="49">
        <f t="shared" si="14"/>
        <v>751</v>
      </c>
      <c r="F95" s="9">
        <f>(E95/D95)*100</f>
        <v>13.797538122358993</v>
      </c>
      <c r="G95" s="9">
        <f t="shared" si="15"/>
        <v>6.8451065334630012</v>
      </c>
      <c r="H95" s="8">
        <f t="shared" si="16"/>
        <v>5.0799369091061815</v>
      </c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1:19" ht="16" x14ac:dyDescent="0.2">
      <c r="A96" s="122" t="s">
        <v>52</v>
      </c>
      <c r="B96" s="123"/>
      <c r="C96" s="100">
        <v>0</v>
      </c>
      <c r="D96" s="100">
        <v>0</v>
      </c>
      <c r="E96" s="100">
        <f t="shared" si="14"/>
        <v>0</v>
      </c>
      <c r="F96" s="101">
        <v>0</v>
      </c>
      <c r="G96" s="102">
        <f t="shared" si="15"/>
        <v>0</v>
      </c>
      <c r="H96" s="103">
        <f t="shared" si="16"/>
        <v>0</v>
      </c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1:19" ht="16" x14ac:dyDescent="0.2">
      <c r="A97" s="4" t="s">
        <v>53</v>
      </c>
      <c r="B97" s="50"/>
      <c r="C97" s="37">
        <f>SUM(C92:C96)</f>
        <v>45174</v>
      </c>
      <c r="D97" s="37">
        <f>SUM(D92:D96)</f>
        <v>40201</v>
      </c>
      <c r="E97" s="37">
        <f t="shared" si="14"/>
        <v>4973</v>
      </c>
      <c r="F97" s="104">
        <f>(E97/D97)*100</f>
        <v>12.370339046292381</v>
      </c>
      <c r="G97" s="104">
        <f t="shared" si="15"/>
        <v>49.922641676244361</v>
      </c>
      <c r="H97" s="105">
        <f t="shared" si="16"/>
        <v>37.519482580006908</v>
      </c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1:19" ht="16" x14ac:dyDescent="0.2">
      <c r="A98" s="4"/>
      <c r="B98" s="50"/>
      <c r="C98" s="50"/>
      <c r="D98" s="50"/>
      <c r="E98" s="50"/>
      <c r="F98" s="50"/>
      <c r="G98" s="50"/>
      <c r="H98" s="52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1:19" ht="16" x14ac:dyDescent="0.2">
      <c r="A99" s="96" t="s">
        <v>54</v>
      </c>
      <c r="B99" s="50"/>
      <c r="C99" s="50"/>
      <c r="D99" s="50"/>
      <c r="E99" s="50"/>
      <c r="F99" s="50"/>
      <c r="G99" s="50"/>
      <c r="H99" s="52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1:19" ht="16" x14ac:dyDescent="0.2">
      <c r="A100" s="96" t="s">
        <v>55</v>
      </c>
      <c r="B100" s="80"/>
      <c r="C100" s="49">
        <v>70400</v>
      </c>
      <c r="D100" s="49">
        <v>98330</v>
      </c>
      <c r="E100" s="13">
        <f t="shared" ref="E100:E106" si="17">C100-D100</f>
        <v>-27930</v>
      </c>
      <c r="F100" s="51">
        <f t="shared" ref="F100:F106" si="18">(E100/D100)*100</f>
        <v>-28.404352689921691</v>
      </c>
      <c r="G100" s="9">
        <f t="shared" ref="G100:G106" si="19">(C100/$C$114)*100</f>
        <v>77.800371319954024</v>
      </c>
      <c r="H100" s="8">
        <f t="shared" ref="H100:H106" si="20">(D100/$D$114)*100</f>
        <v>91.771118183430247</v>
      </c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1:19" ht="16" x14ac:dyDescent="0.2">
      <c r="A101" s="96" t="s">
        <v>56</v>
      </c>
      <c r="B101" s="50"/>
      <c r="C101" s="49">
        <v>55256</v>
      </c>
      <c r="D101" s="49">
        <v>59531</v>
      </c>
      <c r="E101" s="13">
        <f t="shared" si="17"/>
        <v>-4275</v>
      </c>
      <c r="F101" s="51">
        <f t="shared" si="18"/>
        <v>-7.1811325191916815</v>
      </c>
      <c r="G101" s="9">
        <f t="shared" si="19"/>
        <v>61.064450534877558</v>
      </c>
      <c r="H101" s="8">
        <f t="shared" si="20"/>
        <v>55.560118342090767</v>
      </c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1:19" ht="16" x14ac:dyDescent="0.2">
      <c r="A102" s="96" t="s">
        <v>61</v>
      </c>
      <c r="B102" s="80"/>
      <c r="C102" s="13">
        <v>-14129</v>
      </c>
      <c r="D102" s="13">
        <v>-13735</v>
      </c>
      <c r="E102" s="13">
        <f t="shared" si="17"/>
        <v>-394</v>
      </c>
      <c r="F102" s="9">
        <f t="shared" si="18"/>
        <v>2.8685839097196943</v>
      </c>
      <c r="G102" s="51">
        <f t="shared" si="19"/>
        <v>-15.614225090619751</v>
      </c>
      <c r="H102" s="12">
        <f t="shared" si="20"/>
        <v>-12.818837671610032</v>
      </c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1:19" ht="16" x14ac:dyDescent="0.2">
      <c r="A103" s="147" t="s">
        <v>50</v>
      </c>
      <c r="B103" s="148"/>
      <c r="C103" s="13">
        <v>-1029</v>
      </c>
      <c r="D103" s="13">
        <v>-948</v>
      </c>
      <c r="E103" s="13">
        <f t="shared" si="17"/>
        <v>-81</v>
      </c>
      <c r="F103" s="9">
        <f t="shared" si="18"/>
        <v>8.5443037974683538</v>
      </c>
      <c r="G103" s="51">
        <f t="shared" si="19"/>
        <v>-1.1371673592078508</v>
      </c>
      <c r="H103" s="12">
        <f t="shared" si="20"/>
        <v>-0.88476578905615655</v>
      </c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1:19" ht="16" x14ac:dyDescent="0.2">
      <c r="A104" s="96" t="s">
        <v>57</v>
      </c>
      <c r="B104" s="50"/>
      <c r="C104" s="13">
        <v>-67101</v>
      </c>
      <c r="D104" s="13">
        <v>-73056</v>
      </c>
      <c r="E104" s="13">
        <f t="shared" si="17"/>
        <v>5955</v>
      </c>
      <c r="F104" s="14">
        <f t="shared" si="18"/>
        <v>-8.151281208935611</v>
      </c>
      <c r="G104" s="14">
        <f t="shared" si="19"/>
        <v>-74.154584033241974</v>
      </c>
      <c r="H104" s="106">
        <f t="shared" si="20"/>
        <v>-68.182963592074444</v>
      </c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1:19" ht="16" x14ac:dyDescent="0.2">
      <c r="A105" s="138" t="s">
        <v>58</v>
      </c>
      <c r="B105" s="139"/>
      <c r="C105" s="16">
        <v>2501</v>
      </c>
      <c r="D105" s="16">
        <v>278</v>
      </c>
      <c r="E105" s="16">
        <f t="shared" si="17"/>
        <v>2223</v>
      </c>
      <c r="F105" s="107">
        <f t="shared" si="18"/>
        <v>799.64028776978409</v>
      </c>
      <c r="G105" s="107">
        <f t="shared" si="19"/>
        <v>2.7639023958977984</v>
      </c>
      <c r="H105" s="108">
        <f t="shared" si="20"/>
        <v>0.25945663434347205</v>
      </c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1:19" ht="16" x14ac:dyDescent="0.2">
      <c r="A106" s="96" t="s">
        <v>53</v>
      </c>
      <c r="B106" s="50"/>
      <c r="C106" s="37">
        <f>SUM(C100:C105)</f>
        <v>45898</v>
      </c>
      <c r="D106" s="37">
        <f>SUM(D100:D105)</f>
        <v>70400</v>
      </c>
      <c r="E106" s="38">
        <f t="shared" si="17"/>
        <v>-24502</v>
      </c>
      <c r="F106" s="109">
        <f t="shared" si="18"/>
        <v>-34.803977272727273</v>
      </c>
      <c r="G106" s="104">
        <f t="shared" si="19"/>
        <v>50.722747767659804</v>
      </c>
      <c r="H106" s="105">
        <f t="shared" si="20"/>
        <v>65.704126107123855</v>
      </c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1:19" ht="16" x14ac:dyDescent="0.2">
      <c r="A107" s="4"/>
      <c r="B107" s="50"/>
      <c r="C107" s="50"/>
      <c r="D107" s="50"/>
      <c r="E107" s="50"/>
      <c r="F107" s="50"/>
      <c r="G107" s="50"/>
      <c r="H107" s="52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1:19" ht="16" x14ac:dyDescent="0.2">
      <c r="A108" s="4" t="s">
        <v>62</v>
      </c>
      <c r="B108" s="50"/>
      <c r="C108" s="50"/>
      <c r="D108" s="50"/>
      <c r="E108" s="50"/>
      <c r="F108" s="50"/>
      <c r="G108" s="50"/>
      <c r="H108" s="52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1:19" ht="16" x14ac:dyDescent="0.2">
      <c r="A109" s="96" t="s">
        <v>55</v>
      </c>
      <c r="B109" s="50"/>
      <c r="C109" s="13">
        <v>-3454</v>
      </c>
      <c r="D109" s="13">
        <v>-150</v>
      </c>
      <c r="E109" s="13">
        <f>C109-D109</f>
        <v>-3304</v>
      </c>
      <c r="F109" s="9">
        <f>(E109/D109)*100</f>
        <v>2202.6666666666665</v>
      </c>
      <c r="G109" s="51">
        <f>(C109/$C$114)*100</f>
        <v>-3.8170807178852448</v>
      </c>
      <c r="H109" s="12">
        <f>(D109/$D$114)*100</f>
        <v>-0.13999458687597413</v>
      </c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1:19" ht="16" x14ac:dyDescent="0.2">
      <c r="A110" s="96" t="s">
        <v>63</v>
      </c>
      <c r="B110" s="50"/>
      <c r="C110" s="49">
        <v>2781</v>
      </c>
      <c r="D110" s="13">
        <v>-3026</v>
      </c>
      <c r="E110" s="49">
        <f>C110-D110</f>
        <v>5807</v>
      </c>
      <c r="F110" s="51">
        <f>(E110/D110)*100</f>
        <v>-191.90350297422341</v>
      </c>
      <c r="G110" s="9">
        <f>(C110/$C$114)*100</f>
        <v>3.0733356909203433</v>
      </c>
      <c r="H110" s="12">
        <f>(D110/$D$114)*100</f>
        <v>-2.8241574659113184</v>
      </c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1:19" ht="16" x14ac:dyDescent="0.2">
      <c r="A111" s="138" t="s">
        <v>58</v>
      </c>
      <c r="B111" s="139"/>
      <c r="C111" s="16">
        <v>89</v>
      </c>
      <c r="D111" s="71">
        <v>-278</v>
      </c>
      <c r="E111" s="16">
        <f>C111-D111</f>
        <v>367</v>
      </c>
      <c r="F111" s="18">
        <f>(E111/D111)*100</f>
        <v>-132.01438848920864</v>
      </c>
      <c r="G111" s="29">
        <f>(C111/$C$114)*100</f>
        <v>9.8355583060737328E-2</v>
      </c>
      <c r="H111" s="19">
        <f>(D111/$D$114)*100</f>
        <v>-0.25945663434347205</v>
      </c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spans="1:19" ht="16" x14ac:dyDescent="0.2">
      <c r="A112" s="96" t="s">
        <v>64</v>
      </c>
      <c r="B112" s="50"/>
      <c r="C112" s="31">
        <f>SUM(C109:C111)</f>
        <v>-584</v>
      </c>
      <c r="D112" s="31">
        <f>SUM(D109:D111)</f>
        <v>-3454</v>
      </c>
      <c r="E112" s="31">
        <f>C112-D112</f>
        <v>2870</v>
      </c>
      <c r="F112" s="77">
        <f>(E112/D112)*100</f>
        <v>-83.092067168500293</v>
      </c>
      <c r="G112" s="77">
        <f>(C112/$C$114)*100</f>
        <v>-0.64538944390416408</v>
      </c>
      <c r="H112" s="55">
        <f>(D112/$D$114)*100</f>
        <v>-3.2236086871307643</v>
      </c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</row>
    <row r="113" spans="1:19" ht="16" x14ac:dyDescent="0.2">
      <c r="A113" s="4"/>
      <c r="B113" s="50"/>
      <c r="C113" s="50"/>
      <c r="D113" s="50"/>
      <c r="E113" s="50"/>
      <c r="F113" s="50"/>
      <c r="G113" s="50"/>
      <c r="H113" s="52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</row>
    <row r="114" spans="1:19" ht="17" thickBot="1" x14ac:dyDescent="0.25">
      <c r="A114" s="96" t="s">
        <v>65</v>
      </c>
      <c r="B114" s="50"/>
      <c r="C114" s="90">
        <f>SUM(C97+C106+C112)</f>
        <v>90488</v>
      </c>
      <c r="D114" s="90">
        <f>SUM(D97+D106+D112)</f>
        <v>107147</v>
      </c>
      <c r="E114" s="93">
        <f>C114-D114</f>
        <v>-16659</v>
      </c>
      <c r="F114" s="110">
        <f>(E114/D114)*100</f>
        <v>-15.547798818445688</v>
      </c>
      <c r="G114" s="111">
        <f>(C114/$C$114)*100</f>
        <v>100</v>
      </c>
      <c r="H114" s="112">
        <f>(D114/$D$114)*100</f>
        <v>100</v>
      </c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</row>
    <row r="115" spans="1:19" ht="17" thickTop="1" x14ac:dyDescent="0.2">
      <c r="A115" s="4"/>
      <c r="B115" s="50"/>
      <c r="C115" s="50"/>
      <c r="D115" s="50"/>
      <c r="E115" s="50"/>
      <c r="F115" s="50"/>
      <c r="G115" s="50"/>
      <c r="H115" s="52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spans="1:19" ht="16" x14ac:dyDescent="0.2">
      <c r="A116" s="96" t="s">
        <v>59</v>
      </c>
      <c r="B116" s="50"/>
      <c r="C116" s="113">
        <v>3</v>
      </c>
      <c r="D116" s="113">
        <v>2.72</v>
      </c>
      <c r="E116" s="50"/>
      <c r="F116" s="50"/>
      <c r="G116" s="50"/>
      <c r="H116" s="52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 ht="17" thickBot="1" x14ac:dyDescent="0.25">
      <c r="A117" s="40"/>
      <c r="B117" s="41"/>
      <c r="C117" s="41"/>
      <c r="D117" s="41"/>
      <c r="E117" s="41"/>
      <c r="F117" s="41"/>
      <c r="G117" s="41"/>
      <c r="H117" s="42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1:19" ht="16" x14ac:dyDescent="0.2">
      <c r="A118" s="50"/>
      <c r="B118" s="50"/>
      <c r="C118" s="50"/>
      <c r="D118" s="50"/>
      <c r="E118" s="50"/>
      <c r="F118" s="50"/>
      <c r="G118" s="50"/>
      <c r="H118" s="50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1:19" ht="16" x14ac:dyDescent="0.2">
      <c r="A119" s="114" t="s">
        <v>140</v>
      </c>
      <c r="B119" s="115"/>
      <c r="C119" s="115"/>
      <c r="D119" s="50"/>
      <c r="E119" s="50"/>
      <c r="F119" s="50"/>
      <c r="G119" s="50"/>
      <c r="H119" s="50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1:19" ht="16" x14ac:dyDescent="0.2">
      <c r="A120" s="115"/>
      <c r="B120" s="115">
        <v>2019</v>
      </c>
      <c r="C120" s="115">
        <v>2018</v>
      </c>
      <c r="D120" s="50"/>
      <c r="E120" s="50"/>
      <c r="F120" s="50"/>
      <c r="G120" s="50"/>
      <c r="H120" s="50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</row>
    <row r="121" spans="1:19" ht="16" x14ac:dyDescent="0.2">
      <c r="A121" s="115" t="s">
        <v>141</v>
      </c>
      <c r="B121" s="116">
        <v>293.64999999999998</v>
      </c>
      <c r="C121" s="116">
        <v>157.74</v>
      </c>
      <c r="D121" s="50"/>
      <c r="E121" s="50"/>
      <c r="F121" s="50"/>
      <c r="G121" s="50"/>
      <c r="H121" s="50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</row>
    <row r="122" spans="1:19" ht="16" x14ac:dyDescent="0.2">
      <c r="A122" s="115" t="s">
        <v>66</v>
      </c>
      <c r="B122" s="117">
        <v>4443</v>
      </c>
      <c r="C122" s="117">
        <v>4755</v>
      </c>
      <c r="D122" s="50"/>
      <c r="E122" s="50"/>
      <c r="F122" s="50"/>
      <c r="G122" s="50"/>
      <c r="H122" s="50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spans="1:19" ht="16" x14ac:dyDescent="0.2">
      <c r="A123" s="118" t="s">
        <v>142</v>
      </c>
      <c r="B123" s="119">
        <v>12.44</v>
      </c>
      <c r="C123" s="119">
        <v>18.14</v>
      </c>
      <c r="D123" s="50"/>
      <c r="E123" s="50"/>
      <c r="F123" s="50"/>
      <c r="G123" s="50"/>
      <c r="H123" s="50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spans="1:19" ht="16" x14ac:dyDescent="0.2">
      <c r="A124" s="118" t="s">
        <v>143</v>
      </c>
      <c r="B124" s="118">
        <v>0</v>
      </c>
      <c r="C124" s="118">
        <v>0</v>
      </c>
      <c r="D124" s="50"/>
      <c r="E124" s="50"/>
      <c r="F124" s="50"/>
      <c r="G124" s="50"/>
      <c r="H124" s="50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1:19" ht="16" x14ac:dyDescent="0.2">
      <c r="A125" s="115"/>
      <c r="B125" s="115"/>
      <c r="C125" s="115"/>
      <c r="D125" s="50"/>
      <c r="E125" s="50"/>
      <c r="F125" s="50"/>
      <c r="G125" s="50"/>
      <c r="H125" s="50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1:19" ht="16" x14ac:dyDescent="0.2">
      <c r="A126" s="121" t="s">
        <v>144</v>
      </c>
      <c r="B126" s="121"/>
      <c r="C126" s="121"/>
      <c r="D126" s="50"/>
      <c r="E126" s="50"/>
      <c r="F126" s="50"/>
      <c r="G126" s="50"/>
      <c r="H126" s="50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</row>
    <row r="129" spans="1:8" x14ac:dyDescent="0.2">
      <c r="A129" s="3"/>
      <c r="B129" s="2"/>
      <c r="C129" s="2"/>
      <c r="D129" s="2"/>
      <c r="E129" s="2"/>
      <c r="F129" s="2"/>
      <c r="G129" s="2"/>
      <c r="H129" s="2"/>
    </row>
    <row r="130" spans="1:8" x14ac:dyDescent="0.2">
      <c r="A130" s="2"/>
      <c r="B130" s="2"/>
      <c r="C130" s="2"/>
      <c r="D130" s="2"/>
      <c r="E130" s="2"/>
      <c r="F130" s="2"/>
      <c r="G130" s="2"/>
      <c r="H130" s="2"/>
    </row>
    <row r="131" spans="1:8" x14ac:dyDescent="0.2">
      <c r="A131" s="2"/>
      <c r="B131" s="2"/>
      <c r="C131" s="2"/>
      <c r="D131" s="2"/>
      <c r="E131" s="2"/>
      <c r="F131" s="2"/>
      <c r="G131" s="2"/>
      <c r="H131" s="2"/>
    </row>
    <row r="132" spans="1:8" x14ac:dyDescent="0.2">
      <c r="A132" s="2"/>
      <c r="B132" s="2"/>
      <c r="C132" s="2"/>
      <c r="D132" s="2"/>
      <c r="E132" s="2"/>
      <c r="F132" s="2"/>
      <c r="G132" s="2"/>
      <c r="H132" s="2"/>
    </row>
    <row r="133" spans="1:8" x14ac:dyDescent="0.2">
      <c r="A133" s="2"/>
      <c r="B133" s="2"/>
      <c r="C133" s="2"/>
      <c r="D133" s="2"/>
      <c r="E133" s="2"/>
      <c r="F133" s="2"/>
      <c r="G133" s="2"/>
      <c r="H133" s="2"/>
    </row>
    <row r="134" spans="1:8" x14ac:dyDescent="0.2">
      <c r="A134" s="2"/>
      <c r="B134" s="2"/>
      <c r="C134" s="2"/>
      <c r="D134" s="2"/>
      <c r="E134" s="2"/>
      <c r="F134" s="2"/>
      <c r="G134" s="2"/>
      <c r="H134" s="2"/>
    </row>
    <row r="135" spans="1:8" x14ac:dyDescent="0.2">
      <c r="A135" s="2"/>
      <c r="B135" s="2"/>
      <c r="C135" s="2"/>
      <c r="D135" s="2"/>
      <c r="E135" s="2"/>
      <c r="F135" s="2"/>
      <c r="G135" s="2"/>
      <c r="H135" s="2"/>
    </row>
    <row r="136" spans="1:8" x14ac:dyDescent="0.2">
      <c r="A136" s="2"/>
      <c r="B136" s="2"/>
      <c r="C136" s="2"/>
      <c r="D136" s="2"/>
      <c r="E136" s="2"/>
      <c r="F136" s="2"/>
      <c r="G136" s="2"/>
      <c r="H136" s="2"/>
    </row>
    <row r="137" spans="1:8" x14ac:dyDescent="0.2">
      <c r="A137" s="2"/>
      <c r="B137" s="2"/>
      <c r="C137" s="2"/>
      <c r="D137" s="2"/>
      <c r="E137" s="2"/>
      <c r="F137" s="2"/>
      <c r="G137" s="2"/>
      <c r="H137" s="2"/>
    </row>
    <row r="138" spans="1:8" x14ac:dyDescent="0.2">
      <c r="A138" s="2"/>
      <c r="B138" s="2"/>
      <c r="C138" s="2"/>
      <c r="D138" s="2"/>
      <c r="E138" s="2"/>
      <c r="F138" s="2"/>
      <c r="G138" s="2"/>
      <c r="H138" s="2"/>
    </row>
    <row r="139" spans="1:8" x14ac:dyDescent="0.2">
      <c r="A139" s="2"/>
      <c r="B139" s="2"/>
      <c r="C139" s="2"/>
      <c r="D139" s="2"/>
      <c r="E139" s="2"/>
      <c r="F139" s="2"/>
      <c r="G139" s="2"/>
      <c r="H139" s="2"/>
    </row>
    <row r="140" spans="1:8" x14ac:dyDescent="0.2">
      <c r="A140" s="2"/>
      <c r="B140" s="2"/>
      <c r="C140" s="2"/>
      <c r="D140" s="2"/>
      <c r="E140" s="2"/>
      <c r="F140" s="2"/>
      <c r="G140" s="2"/>
      <c r="H140" s="2"/>
    </row>
    <row r="141" spans="1:8" x14ac:dyDescent="0.2">
      <c r="A141" s="2"/>
      <c r="B141" s="2"/>
      <c r="C141" s="2"/>
      <c r="D141" s="2"/>
      <c r="E141" s="2"/>
      <c r="F141" s="2"/>
      <c r="G141" s="2"/>
      <c r="H141" s="2"/>
    </row>
    <row r="142" spans="1:8" x14ac:dyDescent="0.2">
      <c r="A142" s="2"/>
      <c r="B142" s="2"/>
      <c r="C142" s="2"/>
      <c r="D142" s="2"/>
      <c r="E142" s="2"/>
      <c r="F142" s="2"/>
      <c r="G142" s="2"/>
      <c r="H142" s="2"/>
    </row>
    <row r="143" spans="1:8" x14ac:dyDescent="0.2">
      <c r="A143" s="2"/>
      <c r="B143" s="2"/>
      <c r="C143" s="2"/>
      <c r="D143" s="2"/>
      <c r="E143" s="2"/>
      <c r="F143" s="2"/>
      <c r="G143" s="2"/>
      <c r="H143" s="2"/>
    </row>
    <row r="144" spans="1:8" x14ac:dyDescent="0.2">
      <c r="A144" s="2"/>
      <c r="B144" s="2"/>
      <c r="C144" s="2"/>
      <c r="D144" s="2"/>
      <c r="E144" s="2"/>
      <c r="F144" s="2"/>
      <c r="G144" s="2"/>
      <c r="H144" s="2"/>
    </row>
    <row r="145" spans="1:8" x14ac:dyDescent="0.2">
      <c r="A145" s="2"/>
      <c r="B145" s="2"/>
      <c r="C145" s="2"/>
      <c r="D145" s="2"/>
      <c r="E145" s="2"/>
      <c r="F145" s="2"/>
      <c r="G145" s="2"/>
      <c r="H145" s="2"/>
    </row>
    <row r="146" spans="1:8" x14ac:dyDescent="0.2">
      <c r="A146" s="2"/>
      <c r="B146" s="2"/>
      <c r="C146" s="2"/>
      <c r="D146" s="2"/>
      <c r="E146" s="2"/>
      <c r="F146" s="2"/>
      <c r="G146" s="2"/>
      <c r="H146" s="2"/>
    </row>
    <row r="147" spans="1:8" x14ac:dyDescent="0.2">
      <c r="A147" s="2"/>
      <c r="B147" s="2"/>
      <c r="C147" s="2"/>
      <c r="D147" s="2"/>
      <c r="E147" s="2"/>
      <c r="F147" s="2"/>
      <c r="G147" s="2"/>
      <c r="H147" s="2"/>
    </row>
    <row r="148" spans="1:8" x14ac:dyDescent="0.2">
      <c r="A148" s="2"/>
      <c r="B148" s="2"/>
      <c r="C148" s="2"/>
      <c r="D148" s="2"/>
      <c r="E148" s="2"/>
      <c r="F148" s="2"/>
      <c r="G148" s="2"/>
      <c r="H148" s="2"/>
    </row>
    <row r="149" spans="1:8" x14ac:dyDescent="0.2">
      <c r="A149" s="2"/>
      <c r="B149" s="2"/>
      <c r="C149" s="2"/>
      <c r="D149" s="2"/>
      <c r="E149" s="2"/>
      <c r="F149" s="2"/>
      <c r="G149" s="2"/>
      <c r="H149" s="2"/>
    </row>
    <row r="150" spans="1:8" x14ac:dyDescent="0.2">
      <c r="A150" s="2"/>
      <c r="B150" s="2"/>
      <c r="C150" s="2"/>
      <c r="D150" s="2"/>
      <c r="E150" s="2"/>
      <c r="F150" s="2"/>
      <c r="G150" s="2"/>
      <c r="H150" s="2"/>
    </row>
    <row r="151" spans="1:8" x14ac:dyDescent="0.2">
      <c r="A151" s="2"/>
      <c r="B151" s="2"/>
      <c r="C151" s="2"/>
      <c r="D151" s="2"/>
      <c r="E151" s="2"/>
      <c r="F151" s="2"/>
      <c r="G151" s="2"/>
      <c r="H151" s="2"/>
    </row>
    <row r="152" spans="1:8" x14ac:dyDescent="0.2">
      <c r="A152" s="2"/>
      <c r="B152" s="2"/>
      <c r="C152" s="2"/>
      <c r="D152" s="2"/>
      <c r="E152" s="2"/>
      <c r="F152" s="2"/>
      <c r="G152" s="2"/>
      <c r="H152" s="2"/>
    </row>
    <row r="153" spans="1:8" x14ac:dyDescent="0.2">
      <c r="A153" s="2"/>
      <c r="B153" s="2"/>
      <c r="C153" s="2"/>
      <c r="D153" s="2"/>
      <c r="E153" s="2"/>
      <c r="F153" s="2"/>
      <c r="G153" s="2"/>
      <c r="H153" s="2"/>
    </row>
    <row r="154" spans="1:8" x14ac:dyDescent="0.2">
      <c r="A154" s="2"/>
      <c r="B154" s="2"/>
      <c r="C154" s="2"/>
      <c r="D154" s="2"/>
      <c r="E154" s="2"/>
      <c r="F154" s="2"/>
      <c r="G154" s="2"/>
      <c r="H154" s="2"/>
    </row>
    <row r="155" spans="1:8" x14ac:dyDescent="0.2">
      <c r="A155" s="2"/>
      <c r="B155" s="2"/>
      <c r="C155" s="2"/>
      <c r="D155" s="2"/>
      <c r="E155" s="2"/>
      <c r="F155" s="2"/>
      <c r="G155" s="2"/>
      <c r="H155" s="2"/>
    </row>
    <row r="156" spans="1:8" x14ac:dyDescent="0.2">
      <c r="A156" s="2"/>
      <c r="B156" s="2"/>
      <c r="C156" s="2"/>
      <c r="D156" s="2"/>
      <c r="E156" s="2"/>
      <c r="F156" s="2"/>
      <c r="G156" s="2"/>
      <c r="H156" s="2"/>
    </row>
    <row r="157" spans="1:8" x14ac:dyDescent="0.2">
      <c r="A157" s="2"/>
      <c r="B157" s="2"/>
      <c r="C157" s="2"/>
      <c r="D157" s="2"/>
      <c r="E157" s="2"/>
      <c r="F157" s="2"/>
      <c r="G157" s="2"/>
      <c r="H157" s="2"/>
    </row>
    <row r="158" spans="1:8" x14ac:dyDescent="0.2">
      <c r="A158" s="2"/>
      <c r="B158" s="2"/>
      <c r="C158" s="2"/>
      <c r="D158" s="2"/>
      <c r="E158" s="2"/>
      <c r="F158" s="2"/>
      <c r="G158" s="2"/>
      <c r="H158" s="2"/>
    </row>
    <row r="159" spans="1:8" x14ac:dyDescent="0.2">
      <c r="A159" s="2"/>
      <c r="B159" s="2"/>
      <c r="C159" s="2"/>
      <c r="D159" s="2"/>
      <c r="E159" s="2"/>
      <c r="F159" s="2"/>
      <c r="G159" s="2"/>
      <c r="H159" s="2"/>
    </row>
    <row r="160" spans="1:8" x14ac:dyDescent="0.2">
      <c r="A160" s="2"/>
      <c r="B160" s="2"/>
      <c r="C160" s="2"/>
      <c r="D160" s="2"/>
      <c r="E160" s="2"/>
      <c r="F160" s="2"/>
      <c r="G160" s="2"/>
      <c r="H160" s="2"/>
    </row>
    <row r="161" spans="1:8" x14ac:dyDescent="0.2">
      <c r="A161" s="2"/>
      <c r="B161" s="2"/>
      <c r="C161" s="2"/>
      <c r="D161" s="2"/>
      <c r="E161" s="2"/>
      <c r="F161" s="2"/>
      <c r="G161" s="2"/>
      <c r="H161" s="2"/>
    </row>
    <row r="162" spans="1:8" x14ac:dyDescent="0.2">
      <c r="A162" s="2"/>
      <c r="B162" s="2"/>
      <c r="C162" s="2"/>
      <c r="D162" s="2"/>
      <c r="E162" s="2"/>
      <c r="F162" s="2"/>
      <c r="G162" s="2"/>
      <c r="H162" s="2"/>
    </row>
    <row r="163" spans="1:8" x14ac:dyDescent="0.2">
      <c r="A163" s="2"/>
      <c r="B163" s="2"/>
      <c r="C163" s="2"/>
      <c r="D163" s="2"/>
      <c r="E163" s="2"/>
      <c r="F163" s="2"/>
      <c r="G163" s="2"/>
      <c r="H163" s="2"/>
    </row>
    <row r="164" spans="1:8" x14ac:dyDescent="0.2">
      <c r="A164" s="2"/>
      <c r="B164" s="2"/>
      <c r="C164" s="2"/>
      <c r="D164" s="2"/>
      <c r="E164" s="2"/>
      <c r="F164" s="2"/>
      <c r="G164" s="2"/>
      <c r="H164" s="2"/>
    </row>
    <row r="165" spans="1:8" x14ac:dyDescent="0.2">
      <c r="A165" s="2"/>
      <c r="B165" s="2"/>
      <c r="C165" s="2"/>
      <c r="D165" s="2"/>
      <c r="E165" s="2"/>
      <c r="F165" s="2"/>
      <c r="G165" s="2"/>
      <c r="H165" s="2"/>
    </row>
    <row r="166" spans="1:8" x14ac:dyDescent="0.2">
      <c r="A166" s="2"/>
      <c r="B166" s="2"/>
      <c r="C166" s="2"/>
      <c r="D166" s="2"/>
      <c r="E166" s="2"/>
      <c r="F166" s="2"/>
      <c r="G166" s="2"/>
      <c r="H166" s="2"/>
    </row>
    <row r="167" spans="1:8" x14ac:dyDescent="0.2">
      <c r="A167" s="2"/>
      <c r="B167" s="2"/>
      <c r="C167" s="2"/>
      <c r="D167" s="2"/>
      <c r="E167" s="2"/>
      <c r="F167" s="2"/>
      <c r="G167" s="2"/>
      <c r="H167" s="2"/>
    </row>
    <row r="168" spans="1:8" x14ac:dyDescent="0.2">
      <c r="A168" s="2"/>
      <c r="B168" s="2"/>
      <c r="C168" s="2"/>
      <c r="D168" s="2"/>
      <c r="E168" s="2"/>
      <c r="F168" s="2"/>
      <c r="G168" s="2"/>
      <c r="H168" s="2"/>
    </row>
    <row r="169" spans="1:8" x14ac:dyDescent="0.2">
      <c r="A169" s="2"/>
      <c r="B169" s="2"/>
      <c r="C169" s="2"/>
      <c r="D169" s="2"/>
      <c r="E169" s="2"/>
      <c r="F169" s="2"/>
      <c r="G169" s="2"/>
      <c r="H169" s="2"/>
    </row>
    <row r="170" spans="1:8" x14ac:dyDescent="0.2">
      <c r="A170" s="2"/>
      <c r="B170" s="2"/>
      <c r="C170" s="2"/>
      <c r="D170" s="2"/>
      <c r="E170" s="2"/>
      <c r="F170" s="2"/>
      <c r="G170" s="2"/>
      <c r="H170" s="2"/>
    </row>
    <row r="171" spans="1:8" x14ac:dyDescent="0.2">
      <c r="A171" s="2"/>
      <c r="B171" s="2"/>
      <c r="C171" s="2"/>
      <c r="D171" s="2"/>
      <c r="E171" s="2"/>
      <c r="F171" s="2"/>
      <c r="G171" s="2"/>
      <c r="H171" s="2"/>
    </row>
    <row r="172" spans="1:8" x14ac:dyDescent="0.2">
      <c r="A172" s="2"/>
      <c r="B172" s="2"/>
      <c r="C172" s="2"/>
      <c r="D172" s="2"/>
      <c r="E172" s="2"/>
      <c r="F172" s="2"/>
      <c r="G172" s="2"/>
      <c r="H172" s="2"/>
    </row>
    <row r="173" spans="1:8" x14ac:dyDescent="0.2">
      <c r="A173" s="2"/>
      <c r="B173" s="2"/>
      <c r="C173" s="2"/>
      <c r="D173" s="2"/>
      <c r="E173" s="2"/>
      <c r="F173" s="2"/>
      <c r="G173" s="2"/>
      <c r="H173" s="2"/>
    </row>
    <row r="174" spans="1:8" x14ac:dyDescent="0.2">
      <c r="A174" s="2"/>
      <c r="B174" s="2"/>
      <c r="C174" s="2"/>
      <c r="D174" s="2"/>
      <c r="E174" s="2"/>
      <c r="F174" s="2"/>
      <c r="G174" s="2"/>
      <c r="H174" s="2"/>
    </row>
    <row r="175" spans="1:8" x14ac:dyDescent="0.2">
      <c r="A175" s="2"/>
      <c r="B175" s="2"/>
      <c r="C175" s="2"/>
      <c r="D175" s="2"/>
      <c r="E175" s="2"/>
      <c r="F175" s="2"/>
      <c r="G175" s="2"/>
      <c r="H175" s="2"/>
    </row>
    <row r="176" spans="1:8" x14ac:dyDescent="0.2">
      <c r="A176" s="2"/>
      <c r="B176" s="2"/>
      <c r="C176" s="2"/>
      <c r="D176" s="2"/>
      <c r="E176" s="2"/>
      <c r="F176" s="2"/>
      <c r="G176" s="2"/>
      <c r="H176" s="2"/>
    </row>
    <row r="177" spans="1:8" x14ac:dyDescent="0.2">
      <c r="A177" s="2"/>
      <c r="B177" s="2"/>
      <c r="C177" s="2"/>
      <c r="D177" s="2"/>
      <c r="E177" s="2"/>
      <c r="F177" s="2"/>
      <c r="G177" s="2"/>
      <c r="H177" s="2"/>
    </row>
    <row r="178" spans="1:8" x14ac:dyDescent="0.2">
      <c r="A178" s="2"/>
      <c r="B178" s="2"/>
      <c r="C178" s="2"/>
      <c r="D178" s="2"/>
      <c r="E178" s="2"/>
      <c r="F178" s="2"/>
      <c r="G178" s="2"/>
      <c r="H178" s="2"/>
    </row>
    <row r="179" spans="1:8" x14ac:dyDescent="0.2">
      <c r="A179" s="2"/>
      <c r="B179" s="2"/>
      <c r="C179" s="2"/>
      <c r="D179" s="2"/>
      <c r="E179" s="2"/>
      <c r="F179" s="2"/>
      <c r="G179" s="2"/>
      <c r="H179" s="2"/>
    </row>
    <row r="180" spans="1:8" x14ac:dyDescent="0.2">
      <c r="A180" s="2"/>
      <c r="B180" s="2"/>
      <c r="C180" s="2"/>
      <c r="D180" s="2"/>
      <c r="E180" s="2"/>
      <c r="F180" s="2"/>
      <c r="G180" s="2"/>
      <c r="H180" s="2"/>
    </row>
    <row r="181" spans="1:8" x14ac:dyDescent="0.2">
      <c r="A181" s="2"/>
      <c r="B181" s="2"/>
      <c r="C181" s="2"/>
      <c r="D181" s="2"/>
      <c r="E181" s="2"/>
      <c r="F181" s="2"/>
      <c r="G181" s="2"/>
      <c r="H181" s="2"/>
    </row>
    <row r="182" spans="1:8" x14ac:dyDescent="0.2">
      <c r="A182" s="2"/>
      <c r="B182" s="2"/>
      <c r="C182" s="2"/>
      <c r="D182" s="2"/>
      <c r="E182" s="2"/>
      <c r="F182" s="2"/>
      <c r="G182" s="2"/>
      <c r="H182" s="2"/>
    </row>
    <row r="183" spans="1:8" x14ac:dyDescent="0.2">
      <c r="A183" s="2"/>
      <c r="B183" s="2"/>
      <c r="C183" s="2"/>
      <c r="D183" s="2"/>
      <c r="E183" s="2"/>
      <c r="F183" s="2"/>
      <c r="G183" s="2"/>
      <c r="H183" s="2"/>
    </row>
    <row r="184" spans="1:8" x14ac:dyDescent="0.2">
      <c r="A184" s="2"/>
      <c r="B184" s="2"/>
      <c r="C184" s="2"/>
      <c r="D184" s="2"/>
      <c r="E184" s="2"/>
      <c r="F184" s="2"/>
      <c r="G184" s="2"/>
      <c r="H184" s="2"/>
    </row>
    <row r="185" spans="1:8" x14ac:dyDescent="0.2">
      <c r="A185" s="2"/>
      <c r="B185" s="2"/>
      <c r="C185" s="2"/>
      <c r="D185" s="2"/>
      <c r="E185" s="2"/>
      <c r="F185" s="2"/>
      <c r="G185" s="2"/>
      <c r="H185" s="2"/>
    </row>
    <row r="186" spans="1:8" x14ac:dyDescent="0.2">
      <c r="A186" s="2"/>
      <c r="B186" s="2"/>
      <c r="C186" s="2"/>
      <c r="D186" s="2"/>
      <c r="E186" s="2"/>
      <c r="F186" s="2"/>
      <c r="G186" s="2"/>
      <c r="H186" s="2"/>
    </row>
    <row r="187" spans="1:8" x14ac:dyDescent="0.2">
      <c r="A187" s="2"/>
      <c r="B187" s="2"/>
      <c r="C187" s="2"/>
      <c r="D187" s="2"/>
      <c r="E187" s="2"/>
      <c r="F187" s="2"/>
      <c r="G187" s="2"/>
      <c r="H187" s="2"/>
    </row>
    <row r="188" spans="1:8" x14ac:dyDescent="0.2">
      <c r="A188" s="2"/>
      <c r="B188" s="2"/>
      <c r="C188" s="2"/>
      <c r="D188" s="2"/>
      <c r="E188" s="2"/>
      <c r="F188" s="2"/>
      <c r="G188" s="2"/>
      <c r="H188" s="2"/>
    </row>
    <row r="189" spans="1:8" x14ac:dyDescent="0.2">
      <c r="A189" s="2"/>
      <c r="B189" s="2"/>
      <c r="C189" s="2"/>
      <c r="D189" s="2"/>
      <c r="E189" s="2"/>
      <c r="F189" s="2"/>
      <c r="G189" s="2"/>
      <c r="H189" s="2"/>
    </row>
    <row r="190" spans="1:8" x14ac:dyDescent="0.2">
      <c r="A190" s="2"/>
      <c r="B190" s="2"/>
      <c r="C190" s="2"/>
      <c r="D190" s="2"/>
      <c r="E190" s="2"/>
      <c r="F190" s="2"/>
      <c r="G190" s="2"/>
      <c r="H190" s="2"/>
    </row>
    <row r="191" spans="1:8" x14ac:dyDescent="0.2">
      <c r="A191" s="2"/>
      <c r="B191" s="2"/>
      <c r="C191" s="2"/>
      <c r="D191" s="2"/>
      <c r="E191" s="2"/>
      <c r="F191" s="2"/>
      <c r="G191" s="2"/>
      <c r="H191" s="2"/>
    </row>
    <row r="192" spans="1:8" x14ac:dyDescent="0.2">
      <c r="A192" s="2"/>
      <c r="B192" s="2"/>
      <c r="C192" s="2"/>
      <c r="D192" s="2"/>
      <c r="E192" s="2"/>
      <c r="F192" s="2"/>
      <c r="G192" s="2"/>
      <c r="H192" s="2"/>
    </row>
    <row r="193" spans="1:8" x14ac:dyDescent="0.2">
      <c r="A193" s="2"/>
      <c r="B193" s="2"/>
      <c r="C193" s="2"/>
      <c r="D193" s="2"/>
      <c r="E193" s="2"/>
      <c r="F193" s="2"/>
      <c r="G193" s="2"/>
      <c r="H193" s="2"/>
    </row>
    <row r="194" spans="1:8" x14ac:dyDescent="0.2">
      <c r="A194" s="2"/>
      <c r="B194" s="2"/>
      <c r="C194" s="2"/>
      <c r="D194" s="2"/>
      <c r="E194" s="2"/>
      <c r="F194" s="2"/>
      <c r="G194" s="2"/>
      <c r="H194" s="2"/>
    </row>
    <row r="195" spans="1:8" x14ac:dyDescent="0.2">
      <c r="A195" s="2"/>
      <c r="B195" s="2"/>
      <c r="C195" s="2"/>
      <c r="D195" s="2"/>
      <c r="E195" s="2"/>
      <c r="F195" s="2"/>
      <c r="G195" s="2"/>
      <c r="H195" s="2"/>
    </row>
    <row r="196" spans="1:8" x14ac:dyDescent="0.2">
      <c r="A196" s="2"/>
      <c r="B196" s="2"/>
      <c r="C196" s="2"/>
      <c r="D196" s="2"/>
      <c r="E196" s="2"/>
      <c r="F196" s="2"/>
      <c r="G196" s="2"/>
      <c r="H196" s="2"/>
    </row>
    <row r="197" spans="1:8" x14ac:dyDescent="0.2">
      <c r="A197" s="2"/>
      <c r="B197" s="2"/>
      <c r="C197" s="2"/>
      <c r="D197" s="2"/>
      <c r="E197" s="2"/>
      <c r="F197" s="2"/>
      <c r="G197" s="2"/>
      <c r="H197" s="2"/>
    </row>
    <row r="198" spans="1:8" x14ac:dyDescent="0.2">
      <c r="A198" s="2"/>
      <c r="B198" s="2"/>
      <c r="C198" s="2"/>
      <c r="D198" s="2"/>
      <c r="E198" s="2"/>
      <c r="F198" s="2"/>
      <c r="G198" s="2"/>
      <c r="H198" s="2"/>
    </row>
    <row r="199" spans="1:8" x14ac:dyDescent="0.2">
      <c r="A199" s="2"/>
      <c r="B199" s="2"/>
      <c r="C199" s="2"/>
      <c r="D199" s="2"/>
      <c r="E199" s="2"/>
      <c r="F199" s="2"/>
      <c r="G199" s="2"/>
      <c r="H199" s="2"/>
    </row>
    <row r="200" spans="1:8" x14ac:dyDescent="0.2">
      <c r="A200" s="2"/>
      <c r="B200" s="2"/>
      <c r="C200" s="2"/>
      <c r="D200" s="2"/>
      <c r="E200" s="2"/>
      <c r="F200" s="2"/>
      <c r="G200" s="2"/>
      <c r="H200" s="2"/>
    </row>
    <row r="201" spans="1:8" x14ac:dyDescent="0.2">
      <c r="A201" s="2"/>
      <c r="B201" s="2"/>
      <c r="C201" s="2"/>
      <c r="D201" s="2"/>
      <c r="E201" s="2"/>
      <c r="F201" s="2"/>
      <c r="G201" s="2"/>
      <c r="H201" s="2"/>
    </row>
    <row r="202" spans="1:8" x14ac:dyDescent="0.2">
      <c r="A202" s="2"/>
      <c r="B202" s="2"/>
      <c r="C202" s="2"/>
      <c r="D202" s="2"/>
      <c r="E202" s="2"/>
      <c r="F202" s="2"/>
      <c r="G202" s="2"/>
      <c r="H202" s="2"/>
    </row>
    <row r="203" spans="1:8" x14ac:dyDescent="0.2">
      <c r="A203" s="2"/>
      <c r="B203" s="2"/>
      <c r="C203" s="2"/>
      <c r="D203" s="2"/>
      <c r="E203" s="2"/>
      <c r="F203" s="2"/>
      <c r="G203" s="2"/>
      <c r="H203" s="2"/>
    </row>
    <row r="204" spans="1:8" x14ac:dyDescent="0.2">
      <c r="A204" s="2"/>
      <c r="B204" s="2"/>
      <c r="C204" s="2"/>
      <c r="D204" s="2"/>
      <c r="E204" s="2"/>
      <c r="F204" s="2"/>
      <c r="G204" s="2"/>
      <c r="H204" s="2"/>
    </row>
    <row r="205" spans="1:8" x14ac:dyDescent="0.2">
      <c r="A205" s="2"/>
      <c r="B205" s="2"/>
      <c r="C205" s="2"/>
      <c r="D205" s="2"/>
      <c r="E205" s="2"/>
      <c r="F205" s="2"/>
      <c r="G205" s="2"/>
      <c r="H205" s="2"/>
    </row>
  </sheetData>
  <mergeCells count="73">
    <mergeCell ref="A1:J1"/>
    <mergeCell ref="A2:J2"/>
    <mergeCell ref="A3:J3"/>
    <mergeCell ref="A6:D6"/>
    <mergeCell ref="A4:G4"/>
    <mergeCell ref="L16:M16"/>
    <mergeCell ref="L18:M18"/>
    <mergeCell ref="L19:N19"/>
    <mergeCell ref="L22:N22"/>
    <mergeCell ref="L23:N23"/>
    <mergeCell ref="J69:M69"/>
    <mergeCell ref="J61:L61"/>
    <mergeCell ref="E45:E48"/>
    <mergeCell ref="F45:F48"/>
    <mergeCell ref="G45:G48"/>
    <mergeCell ref="H45:H48"/>
    <mergeCell ref="A55:H55"/>
    <mergeCell ref="A56:H56"/>
    <mergeCell ref="A57:H57"/>
    <mergeCell ref="J62:L62"/>
    <mergeCell ref="J64:M64"/>
    <mergeCell ref="J65:L65"/>
    <mergeCell ref="J66:M66"/>
    <mergeCell ref="J67:M67"/>
    <mergeCell ref="G58:H58"/>
    <mergeCell ref="I45:I48"/>
    <mergeCell ref="J45:J48"/>
    <mergeCell ref="B45:B48"/>
    <mergeCell ref="J55:Q55"/>
    <mergeCell ref="J56:Q56"/>
    <mergeCell ref="J57:Q57"/>
    <mergeCell ref="L45:M45"/>
    <mergeCell ref="A25:D25"/>
    <mergeCell ref="L27:N27"/>
    <mergeCell ref="L28:N28"/>
    <mergeCell ref="L29:N29"/>
    <mergeCell ref="L30:N30"/>
    <mergeCell ref="L1:S1"/>
    <mergeCell ref="L2:S2"/>
    <mergeCell ref="L3:S3"/>
    <mergeCell ref="L13:N13"/>
    <mergeCell ref="L15:N15"/>
    <mergeCell ref="L6:N6"/>
    <mergeCell ref="L10:O10"/>
    <mergeCell ref="L11:M11"/>
    <mergeCell ref="L12:N12"/>
    <mergeCell ref="L39:N39"/>
    <mergeCell ref="L32:N32"/>
    <mergeCell ref="L37:N37"/>
    <mergeCell ref="L26:M26"/>
    <mergeCell ref="R58:S58"/>
    <mergeCell ref="L41:N41"/>
    <mergeCell ref="L40:M40"/>
    <mergeCell ref="L42:M42"/>
    <mergeCell ref="L43:N43"/>
    <mergeCell ref="L31:M31"/>
    <mergeCell ref="L34:N34"/>
    <mergeCell ref="L38:O38"/>
    <mergeCell ref="A126:C126"/>
    <mergeCell ref="J70:L70"/>
    <mergeCell ref="J71:M71"/>
    <mergeCell ref="J72:M72"/>
    <mergeCell ref="J74:L74"/>
    <mergeCell ref="J75:K75"/>
    <mergeCell ref="A111:B111"/>
    <mergeCell ref="A83:H83"/>
    <mergeCell ref="A84:H84"/>
    <mergeCell ref="A96:B96"/>
    <mergeCell ref="A103:B103"/>
    <mergeCell ref="A105:B105"/>
    <mergeCell ref="A85:H85"/>
    <mergeCell ref="G87:H87"/>
    <mergeCell ref="A94:B94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workbookViewId="0">
      <selection activeCell="E18" sqref="E18"/>
    </sheetView>
  </sheetViews>
  <sheetFormatPr baseColWidth="10" defaultColWidth="8.83203125" defaultRowHeight="15" x14ac:dyDescent="0.2"/>
  <cols>
    <col min="1" max="1" width="35.5" customWidth="1"/>
    <col min="5" max="5" width="16.5" customWidth="1"/>
  </cols>
  <sheetData>
    <row r="1" spans="1:7" ht="16" x14ac:dyDescent="0.2">
      <c r="A1" s="146" t="s">
        <v>132</v>
      </c>
      <c r="B1" s="146"/>
      <c r="C1" s="146"/>
      <c r="D1" s="146"/>
      <c r="E1" s="146"/>
      <c r="F1" s="146"/>
      <c r="G1" s="146"/>
    </row>
    <row r="2" spans="1:7" ht="16" x14ac:dyDescent="0.2">
      <c r="A2" s="68"/>
      <c r="B2" s="68"/>
      <c r="C2" s="68"/>
      <c r="D2" s="68"/>
      <c r="E2" s="68"/>
      <c r="F2" s="68"/>
      <c r="G2" s="68"/>
    </row>
    <row r="3" spans="1:7" ht="16" x14ac:dyDescent="0.2">
      <c r="A3" s="115"/>
      <c r="B3" s="115">
        <v>2019</v>
      </c>
      <c r="C3" s="115">
        <v>2018</v>
      </c>
      <c r="D3" s="68"/>
      <c r="E3" s="115"/>
      <c r="F3" s="115">
        <v>2019</v>
      </c>
      <c r="G3" s="115">
        <v>2018</v>
      </c>
    </row>
    <row r="4" spans="1:7" ht="16" x14ac:dyDescent="0.2">
      <c r="A4" s="115" t="s">
        <v>133</v>
      </c>
      <c r="B4" s="115">
        <f>ROUND(Sheet1!E15/Sheet1!E33,2)</f>
        <v>1.54</v>
      </c>
      <c r="C4" s="115">
        <f>ROUND(Sheet1!F15/Sheet1!F33,2)</f>
        <v>1.1299999999999999</v>
      </c>
      <c r="D4" s="68"/>
      <c r="E4" s="115" t="s">
        <v>135</v>
      </c>
      <c r="F4" s="115">
        <f>ROUND((Sheet1!C80/Sheet1!C63)*100,2)</f>
        <v>21.24</v>
      </c>
      <c r="G4" s="115">
        <f>ROUND((Sheet1!D80/Sheet1!D63)*100,2)</f>
        <v>32.479999999999997</v>
      </c>
    </row>
    <row r="5" spans="1:7" ht="16" x14ac:dyDescent="0.2">
      <c r="A5" s="68"/>
      <c r="B5" s="68"/>
      <c r="C5" s="68"/>
      <c r="D5" s="68"/>
      <c r="E5" s="68"/>
      <c r="F5" s="68"/>
      <c r="G5" s="68"/>
    </row>
    <row r="6" spans="1:7" ht="16" x14ac:dyDescent="0.2">
      <c r="A6" s="115"/>
      <c r="B6" s="115">
        <v>2019</v>
      </c>
      <c r="C6" s="115">
        <v>2018</v>
      </c>
      <c r="D6" s="68"/>
      <c r="E6" s="115"/>
      <c r="F6" s="115">
        <v>2019</v>
      </c>
      <c r="G6" s="115">
        <v>2018</v>
      </c>
    </row>
    <row r="7" spans="1:7" ht="16" x14ac:dyDescent="0.2">
      <c r="A7" s="115" t="s">
        <v>134</v>
      </c>
      <c r="B7" s="115">
        <f>ROUND(Sheet1!E40/Sheet1!E22,2)</f>
        <v>0.73</v>
      </c>
      <c r="C7" s="115">
        <f>ROUND(Sheet1!F40/Sheet1!F22,2)</f>
        <v>0.71</v>
      </c>
      <c r="D7" s="68"/>
      <c r="E7" s="115" t="s">
        <v>136</v>
      </c>
      <c r="F7" s="118">
        <f>ROUND(Sheet1!B121/Sheet1!B123,2)</f>
        <v>23.61</v>
      </c>
      <c r="G7" s="118">
        <f>ROUND(Sheet1!C121/Sheet1!C123,2)</f>
        <v>8.6999999999999993</v>
      </c>
    </row>
    <row r="8" spans="1:7" ht="16" x14ac:dyDescent="0.2">
      <c r="A8" s="68"/>
      <c r="B8" s="68"/>
      <c r="C8" s="68"/>
      <c r="D8" s="68"/>
      <c r="E8" s="68"/>
      <c r="F8" s="68"/>
      <c r="G8" s="68"/>
    </row>
    <row r="9" spans="1:7" ht="16" x14ac:dyDescent="0.2">
      <c r="A9" s="68"/>
      <c r="B9" s="68"/>
      <c r="C9" s="68"/>
      <c r="D9" s="68"/>
      <c r="E9" s="115"/>
      <c r="F9" s="115">
        <v>2019</v>
      </c>
      <c r="G9" s="115">
        <v>2018</v>
      </c>
    </row>
    <row r="10" spans="1:7" ht="16" x14ac:dyDescent="0.2">
      <c r="A10" s="68"/>
      <c r="B10" s="68"/>
      <c r="C10" s="68"/>
      <c r="D10" s="68"/>
      <c r="E10" s="115" t="s">
        <v>137</v>
      </c>
      <c r="F10" s="115">
        <f>ROUND((Sheet1!C80/(Sheet1!E22+Sheet1!F22)/2),2)</f>
        <v>0.04</v>
      </c>
      <c r="G10" s="115">
        <f>ROUND(Sheet1!D80/(Sheet1!E22+Sheet1!F22)/2,2)</f>
        <v>0.06</v>
      </c>
    </row>
    <row r="11" spans="1:7" ht="16" x14ac:dyDescent="0.2">
      <c r="A11" s="68"/>
      <c r="B11" s="68"/>
      <c r="C11" s="68"/>
      <c r="D11" s="68"/>
      <c r="E11" s="68"/>
      <c r="F11" s="68"/>
      <c r="G11" s="68"/>
    </row>
    <row r="12" spans="1:7" ht="16" x14ac:dyDescent="0.2">
      <c r="A12" s="115"/>
      <c r="B12" s="115">
        <v>2019</v>
      </c>
      <c r="C12" s="115">
        <v>2018</v>
      </c>
      <c r="D12" s="68"/>
      <c r="E12" s="68"/>
      <c r="F12" s="68"/>
      <c r="G12" s="68"/>
    </row>
    <row r="13" spans="1:7" ht="16" x14ac:dyDescent="0.2">
      <c r="A13" s="120" t="s">
        <v>138</v>
      </c>
      <c r="B13" s="118">
        <f>ROUND(((Sheet1!C80-Sheet1!B124)/(Sheet1!C114+Sheet1!D114)/2),2)</f>
        <v>0.14000000000000001</v>
      </c>
      <c r="C13" s="118">
        <f>ROUND(((Sheet1!D80-Sheet1!C124)/(Sheet1!C114+Sheet1!D114)/2),2)</f>
        <v>0.22</v>
      </c>
      <c r="D13" s="68"/>
      <c r="E13" s="68"/>
      <c r="F13" s="68"/>
      <c r="G13" s="68"/>
    </row>
    <row r="14" spans="1:7" x14ac:dyDescent="0.2">
      <c r="A14" s="45"/>
    </row>
    <row r="15" spans="1:7" x14ac:dyDescent="0.2">
      <c r="A15" s="45"/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23"/>
  <sheetViews>
    <sheetView workbookViewId="0">
      <selection activeCell="F2" sqref="F2"/>
    </sheetView>
  </sheetViews>
  <sheetFormatPr baseColWidth="10" defaultColWidth="8.83203125" defaultRowHeight="16" x14ac:dyDescent="0.2"/>
  <cols>
    <col min="1" max="1" width="8.83203125" style="68"/>
    <col min="2" max="2" width="17.83203125" style="68" customWidth="1"/>
    <col min="3" max="8" width="8.83203125" style="68"/>
    <col min="9" max="9" width="13.1640625" style="68" customWidth="1"/>
    <col min="10" max="16" width="8.83203125" style="68"/>
    <col min="17" max="17" width="12.5" style="68" customWidth="1"/>
    <col min="18" max="16384" width="8.83203125" style="68"/>
  </cols>
  <sheetData>
    <row r="2" spans="2:19" x14ac:dyDescent="0.2">
      <c r="B2" s="115"/>
      <c r="C2" s="115">
        <v>2019</v>
      </c>
      <c r="D2" s="115">
        <v>2018</v>
      </c>
      <c r="I2" s="115"/>
      <c r="J2" s="115">
        <v>2019</v>
      </c>
      <c r="K2" s="115">
        <v>2018</v>
      </c>
      <c r="Q2" s="115"/>
      <c r="R2" s="115">
        <v>2019</v>
      </c>
      <c r="S2" s="115">
        <v>2018</v>
      </c>
    </row>
    <row r="3" spans="2:19" x14ac:dyDescent="0.2">
      <c r="B3" s="115" t="s">
        <v>133</v>
      </c>
      <c r="C3" s="115">
        <v>1.54</v>
      </c>
      <c r="D3" s="115">
        <v>1.1299999999999999</v>
      </c>
      <c r="I3" s="115" t="s">
        <v>135</v>
      </c>
      <c r="J3" s="115">
        <v>21.24</v>
      </c>
      <c r="K3" s="115">
        <v>32.479999999999997</v>
      </c>
      <c r="Q3" s="115" t="s">
        <v>139</v>
      </c>
      <c r="R3" s="115">
        <v>0.73</v>
      </c>
      <c r="S3" s="115">
        <v>0.71</v>
      </c>
    </row>
    <row r="22" spans="2:20" x14ac:dyDescent="0.2">
      <c r="B22" s="115"/>
      <c r="C22" s="115">
        <v>2019</v>
      </c>
      <c r="D22" s="115">
        <v>2018</v>
      </c>
      <c r="I22" s="153"/>
      <c r="J22" s="153"/>
      <c r="K22" s="153"/>
      <c r="L22" s="153"/>
      <c r="M22" s="115">
        <v>2019</v>
      </c>
      <c r="N22" s="115">
        <v>2018</v>
      </c>
      <c r="Q22" s="153"/>
      <c r="R22" s="153"/>
      <c r="S22" s="115">
        <v>2019</v>
      </c>
      <c r="T22" s="115">
        <v>2018</v>
      </c>
    </row>
    <row r="23" spans="2:20" x14ac:dyDescent="0.2">
      <c r="B23" s="115" t="s">
        <v>137</v>
      </c>
      <c r="C23" s="115">
        <v>0.04</v>
      </c>
      <c r="D23" s="115">
        <v>0.06</v>
      </c>
      <c r="I23" s="153" t="s">
        <v>145</v>
      </c>
      <c r="J23" s="153"/>
      <c r="K23" s="153"/>
      <c r="L23" s="153"/>
      <c r="M23" s="115">
        <v>0.14000000000000001</v>
      </c>
      <c r="N23" s="115">
        <v>0.22</v>
      </c>
      <c r="Q23" s="153" t="s">
        <v>146</v>
      </c>
      <c r="R23" s="153"/>
      <c r="S23" s="115">
        <v>23.61</v>
      </c>
      <c r="T23" s="115">
        <v>8.6999999999999993</v>
      </c>
    </row>
  </sheetData>
  <mergeCells count="4">
    <mergeCell ref="I23:L23"/>
    <mergeCell ref="I22:L22"/>
    <mergeCell ref="Q23:R23"/>
    <mergeCell ref="Q22:R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Kim</dc:creator>
  <cp:lastModifiedBy>Microsoft Office User</cp:lastModifiedBy>
  <dcterms:created xsi:type="dcterms:W3CDTF">2020-05-09T16:32:54Z</dcterms:created>
  <dcterms:modified xsi:type="dcterms:W3CDTF">2022-04-07T02:10:11Z</dcterms:modified>
</cp:coreProperties>
</file>